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4895" windowHeight="7470"/>
  </bookViews>
  <sheets>
    <sheet name="교비예산총칙" sheetId="19" r:id="rId1"/>
    <sheet name="교비예산총괄표" sheetId="31" r:id="rId2"/>
    <sheet name="교비수입 " sheetId="27" r:id="rId3"/>
    <sheet name="교비지출" sheetId="28" r:id="rId4"/>
    <sheet name="등록금회계총괄표" sheetId="29" r:id="rId5"/>
    <sheet name="등록금회계수입" sheetId="21" r:id="rId6"/>
    <sheet name="등록금회계지출" sheetId="22" r:id="rId7"/>
    <sheet name="비등록금회계 총괄표" sheetId="30" r:id="rId8"/>
    <sheet name="비등록금회계수입" sheetId="25" r:id="rId9"/>
    <sheet name="비등록금회계지출" sheetId="26" r:id="rId10"/>
    <sheet name="교비수입세로판" sheetId="5" r:id="rId11"/>
    <sheet name="교비지출세로판" sheetId="6" r:id="rId12"/>
    <sheet name="Sheet3" sheetId="20" r:id="rId13"/>
  </sheets>
  <definedNames>
    <definedName name="_xlnm.Print_Area" localSheetId="2">'교비수입 '!$A$1:$J$47</definedName>
    <definedName name="_xlnm.Print_Area" localSheetId="8">비등록금회계수입!$A$1:$H$45</definedName>
    <definedName name="_xlnm.Print_Titles" localSheetId="2">'교비수입 '!$5:$6</definedName>
    <definedName name="_xlnm.Print_Titles" localSheetId="1">교비예산총괄표!$1:$1</definedName>
    <definedName name="_xlnm.Print_Titles" localSheetId="3">교비지출!$5:$6</definedName>
    <definedName name="_xlnm.Print_Titles" localSheetId="11">교비지출세로판!$2:$3</definedName>
    <definedName name="_xlnm.Print_Titles" localSheetId="5">등록금회계수입!$5:$6</definedName>
    <definedName name="_xlnm.Print_Titles" localSheetId="6">등록금회계지출!$5:$6</definedName>
    <definedName name="_xlnm.Print_Titles" localSheetId="4">등록금회계총괄표!$1:$1</definedName>
    <definedName name="_xlnm.Print_Titles" localSheetId="7">'비등록금회계 총괄표'!$1:$1</definedName>
    <definedName name="_xlnm.Print_Titles" localSheetId="8">비등록금회계수입!$5:$6</definedName>
    <definedName name="_xlnm.Print_Titles" localSheetId="9">비등록금회계지출!$5:$6</definedName>
  </definedNames>
  <calcPr calcId="145621"/>
</workbook>
</file>

<file path=xl/calcChain.xml><?xml version="1.0" encoding="utf-8"?>
<calcChain xmlns="http://schemas.openxmlformats.org/spreadsheetml/2006/main">
  <c r="C8" i="30" l="1"/>
  <c r="C9" i="30"/>
  <c r="C10" i="30"/>
  <c r="C11" i="30"/>
  <c r="C6" i="30"/>
  <c r="C7" i="30"/>
  <c r="C5" i="30"/>
  <c r="I67" i="28"/>
  <c r="J67" i="28"/>
  <c r="I68" i="28"/>
  <c r="J68" i="28"/>
  <c r="I69" i="28"/>
  <c r="J69" i="28"/>
  <c r="F17" i="31"/>
  <c r="E15" i="31"/>
  <c r="E16" i="31"/>
  <c r="E17" i="31"/>
  <c r="E18" i="31"/>
  <c r="E19" i="31"/>
  <c r="E20" i="31"/>
  <c r="E21" i="31"/>
  <c r="E22" i="31"/>
  <c r="E23" i="31"/>
  <c r="E14" i="31"/>
  <c r="E18" i="30" l="1"/>
  <c r="F18" i="30"/>
  <c r="D10" i="25"/>
  <c r="D11" i="25"/>
  <c r="F8" i="29"/>
  <c r="F7" i="29"/>
  <c r="F6" i="29"/>
  <c r="E8" i="29"/>
  <c r="E7" i="29"/>
  <c r="E6" i="29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37" i="21"/>
  <c r="G37" i="21"/>
  <c r="F38" i="21"/>
  <c r="G38" i="21"/>
  <c r="F39" i="21"/>
  <c r="G39" i="21"/>
  <c r="F40" i="21"/>
  <c r="G40" i="21"/>
  <c r="F41" i="21"/>
  <c r="G41" i="21"/>
  <c r="E48" i="26"/>
  <c r="E36" i="26"/>
  <c r="E37" i="26"/>
  <c r="E33" i="26"/>
  <c r="E30" i="26"/>
  <c r="E16" i="26"/>
  <c r="E19" i="26"/>
  <c r="E36" i="25"/>
  <c r="E81" i="22" l="1"/>
  <c r="D11" i="29" l="1"/>
  <c r="E53" i="22"/>
  <c r="E64" i="22"/>
  <c r="E42" i="21"/>
  <c r="E27" i="21"/>
  <c r="E13" i="21"/>
  <c r="E8" i="21"/>
  <c r="E10" i="29" l="1"/>
  <c r="E9" i="29"/>
  <c r="E5" i="29"/>
  <c r="E11" i="29" l="1"/>
  <c r="F64" i="22"/>
  <c r="G64" i="22"/>
  <c r="F65" i="22"/>
  <c r="G65" i="22"/>
  <c r="F66" i="22"/>
  <c r="G66" i="22"/>
  <c r="F67" i="22"/>
  <c r="G67" i="22"/>
  <c r="F68" i="22"/>
  <c r="G68" i="22"/>
  <c r="F69" i="22"/>
  <c r="G69" i="22"/>
  <c r="F70" i="22"/>
  <c r="G70" i="22"/>
  <c r="F71" i="22"/>
  <c r="G71" i="22"/>
  <c r="F72" i="22"/>
  <c r="G72" i="22"/>
  <c r="E67" i="22"/>
  <c r="F58" i="22"/>
  <c r="G58" i="22"/>
  <c r="F61" i="22"/>
  <c r="G61" i="22"/>
  <c r="F62" i="22"/>
  <c r="G62" i="22"/>
  <c r="F63" i="22"/>
  <c r="G63" i="22"/>
  <c r="E39" i="21"/>
  <c r="E37" i="21"/>
  <c r="E33" i="21"/>
  <c r="E30" i="21"/>
  <c r="E36" i="21" l="1"/>
  <c r="E11" i="25"/>
  <c r="E23" i="21"/>
  <c r="D18" i="26" l="1"/>
  <c r="D17" i="26" s="1"/>
  <c r="D46" i="26"/>
  <c r="D45" i="26"/>
  <c r="D44" i="26"/>
  <c r="D43" i="26"/>
  <c r="D29" i="26"/>
  <c r="D26" i="26"/>
  <c r="D25" i="26"/>
  <c r="D24" i="26" s="1"/>
  <c r="D23" i="26"/>
  <c r="D22" i="26"/>
  <c r="D15" i="26"/>
  <c r="D14" i="26"/>
  <c r="D9" i="26"/>
  <c r="D8" i="26" s="1"/>
  <c r="D7" i="26" s="1"/>
  <c r="B14" i="30" s="1"/>
  <c r="D11" i="26"/>
  <c r="D10" i="26" s="1"/>
  <c r="G15" i="26"/>
  <c r="E13" i="26"/>
  <c r="D40" i="25"/>
  <c r="D34" i="25"/>
  <c r="D29" i="25"/>
  <c r="D28" i="25"/>
  <c r="D26" i="25"/>
  <c r="D25" i="25"/>
  <c r="D23" i="25"/>
  <c r="D20" i="25"/>
  <c r="D19" i="25"/>
  <c r="D18" i="25"/>
  <c r="D9" i="25"/>
  <c r="G19" i="25" l="1"/>
  <c r="F19" i="25"/>
  <c r="F20" i="25"/>
  <c r="G20" i="25"/>
  <c r="F28" i="25"/>
  <c r="G28" i="25"/>
  <c r="F18" i="25"/>
  <c r="G18" i="25"/>
  <c r="D8" i="25"/>
  <c r="F9" i="25"/>
  <c r="G9" i="25"/>
  <c r="G23" i="25"/>
  <c r="F23" i="25"/>
  <c r="G29" i="25"/>
  <c r="F29" i="25"/>
  <c r="G25" i="25"/>
  <c r="F25" i="25"/>
  <c r="D33" i="25"/>
  <c r="F34" i="25"/>
  <c r="G34" i="25"/>
  <c r="F26" i="25"/>
  <c r="G26" i="25"/>
  <c r="B10" i="30"/>
  <c r="G40" i="25"/>
  <c r="F40" i="25"/>
  <c r="D42" i="26"/>
  <c r="D41" i="26" s="1"/>
  <c r="B21" i="30" s="1"/>
  <c r="D22" i="25"/>
  <c r="D27" i="25"/>
  <c r="D17" i="25"/>
  <c r="D24" i="25"/>
  <c r="D13" i="26"/>
  <c r="D12" i="26" s="1"/>
  <c r="B15" i="30" s="1"/>
  <c r="E12" i="26"/>
  <c r="F15" i="26"/>
  <c r="F24" i="25" l="1"/>
  <c r="G24" i="25"/>
  <c r="G17" i="25"/>
  <c r="F17" i="25"/>
  <c r="G27" i="25"/>
  <c r="F27" i="25"/>
  <c r="F22" i="25"/>
  <c r="G22" i="25"/>
  <c r="G33" i="25"/>
  <c r="F33" i="25"/>
  <c r="D7" i="25"/>
  <c r="G8" i="25"/>
  <c r="F8" i="25"/>
  <c r="G13" i="26"/>
  <c r="D21" i="25"/>
  <c r="G12" i="26"/>
  <c r="F13" i="26"/>
  <c r="F12" i="26"/>
  <c r="G21" i="25" l="1"/>
  <c r="F21" i="25"/>
  <c r="B5" i="30"/>
  <c r="G7" i="25"/>
  <c r="F7" i="25"/>
  <c r="B7" i="30"/>
  <c r="D72" i="22"/>
  <c r="D55" i="22"/>
  <c r="D21" i="22"/>
  <c r="D12" i="22"/>
  <c r="D12" i="21"/>
  <c r="D11" i="21"/>
  <c r="D10" i="21"/>
  <c r="D17" i="31"/>
  <c r="B17" i="31"/>
  <c r="B22" i="31"/>
  <c r="B21" i="31"/>
  <c r="B20" i="31"/>
  <c r="B19" i="31"/>
  <c r="B18" i="31"/>
  <c r="B15" i="31"/>
  <c r="H90" i="28"/>
  <c r="H88" i="6"/>
  <c r="D88" i="6"/>
  <c r="H89" i="28"/>
  <c r="H88" i="28"/>
  <c r="H85" i="28"/>
  <c r="H75" i="28"/>
  <c r="H71" i="28"/>
  <c r="H70" i="28" s="1"/>
  <c r="H72" i="28"/>
  <c r="H69" i="28"/>
  <c r="H68" i="28" s="1"/>
  <c r="H67" i="28" s="1"/>
  <c r="H66" i="28"/>
  <c r="H65" i="28"/>
  <c r="H59" i="28"/>
  <c r="H58" i="28"/>
  <c r="H31" i="28"/>
  <c r="H13" i="28"/>
  <c r="E88" i="28"/>
  <c r="E87" i="28"/>
  <c r="E86" i="28"/>
  <c r="E66" i="28"/>
  <c r="E65" i="28"/>
  <c r="E63" i="28"/>
  <c r="E69" i="28"/>
  <c r="E68" i="28" s="1"/>
  <c r="E67" i="28" s="1"/>
  <c r="E61" i="28"/>
  <c r="E55" i="28"/>
  <c r="E54" i="28" s="1"/>
  <c r="E48" i="28"/>
  <c r="E52" i="28"/>
  <c r="E21" i="28"/>
  <c r="E12" i="28"/>
  <c r="E8" i="28" s="1"/>
  <c r="E33" i="28"/>
  <c r="E26" i="28"/>
  <c r="E17" i="28"/>
  <c r="E84" i="28" l="1"/>
  <c r="E83" i="28" s="1"/>
  <c r="E64" i="28"/>
  <c r="E43" i="28"/>
  <c r="E7" i="28"/>
  <c r="H30" i="27"/>
  <c r="H33" i="27"/>
  <c r="H42" i="27"/>
  <c r="H41" i="27" s="1"/>
  <c r="H27" i="27"/>
  <c r="H47" i="27" s="1"/>
  <c r="H23" i="27"/>
  <c r="H20" i="27"/>
  <c r="H15" i="27"/>
  <c r="H8" i="27"/>
  <c r="H7" i="27"/>
  <c r="H46" i="27"/>
  <c r="H45" i="27"/>
  <c r="H44" i="27"/>
  <c r="H43" i="27"/>
  <c r="H40" i="27"/>
  <c r="H38" i="27"/>
  <c r="H35" i="27"/>
  <c r="H34" i="27"/>
  <c r="H32" i="27"/>
  <c r="H31" i="27"/>
  <c r="H29" i="27"/>
  <c r="H25" i="27"/>
  <c r="H24" i="27"/>
  <c r="H22" i="27"/>
  <c r="H21" i="27"/>
  <c r="H18" i="27"/>
  <c r="H17" i="27"/>
  <c r="H14" i="27"/>
  <c r="H12" i="27"/>
  <c r="H11" i="27"/>
  <c r="H10" i="27"/>
  <c r="G10" i="27"/>
  <c r="G11" i="27"/>
  <c r="H9" i="27"/>
  <c r="E15" i="27"/>
  <c r="E47" i="27" s="1"/>
  <c r="E23" i="27"/>
  <c r="E36" i="27"/>
  <c r="E33" i="27"/>
  <c r="E30" i="27"/>
  <c r="E28" i="27"/>
  <c r="E27" i="27"/>
  <c r="E16" i="27"/>
  <c r="E39" i="27"/>
  <c r="E40" i="27"/>
  <c r="E38" i="27"/>
  <c r="E35" i="27"/>
  <c r="E34" i="27"/>
  <c r="E32" i="27"/>
  <c r="E31" i="27"/>
  <c r="E29" i="27"/>
  <c r="E25" i="27"/>
  <c r="E24" i="27"/>
  <c r="E18" i="27"/>
  <c r="E14" i="27"/>
  <c r="E13" i="27" s="1"/>
  <c r="E7" i="27" s="1"/>
  <c r="D7" i="27"/>
  <c r="D12" i="27"/>
  <c r="D11" i="27"/>
  <c r="D10" i="27"/>
  <c r="H81" i="6"/>
  <c r="H80" i="6" s="1"/>
  <c r="H74" i="6"/>
  <c r="H73" i="6" s="1"/>
  <c r="H71" i="6"/>
  <c r="H70" i="6" s="1"/>
  <c r="H65" i="6"/>
  <c r="H64" i="6" s="1"/>
  <c r="H61" i="6"/>
  <c r="H54" i="6"/>
  <c r="H51" i="6"/>
  <c r="H50" i="6" s="1"/>
  <c r="H40" i="6"/>
  <c r="H30" i="6"/>
  <c r="H23" i="6"/>
  <c r="H22" i="6" s="1"/>
  <c r="H5" i="6"/>
  <c r="H4" i="6" s="1"/>
  <c r="H14" i="6"/>
  <c r="H18" i="5"/>
  <c r="D6" i="5"/>
  <c r="D5" i="5"/>
  <c r="H24" i="5"/>
  <c r="H21" i="5"/>
  <c r="H14" i="5"/>
  <c r="H13" i="5"/>
  <c r="H44" i="5" s="1"/>
  <c r="H33" i="5"/>
  <c r="H36" i="5"/>
  <c r="H34" i="5"/>
  <c r="H30" i="5"/>
  <c r="H11" i="5"/>
  <c r="H5" i="5"/>
  <c r="H6" i="5"/>
  <c r="I10" i="5"/>
  <c r="I8" i="5"/>
  <c r="G10" i="5"/>
  <c r="G8" i="5"/>
  <c r="E65" i="6" l="1"/>
  <c r="E64" i="6" s="1"/>
  <c r="E81" i="6"/>
  <c r="E80" i="6" s="1"/>
  <c r="E51" i="6"/>
  <c r="E61" i="6"/>
  <c r="E14" i="6"/>
  <c r="E5" i="6"/>
  <c r="E4" i="6" s="1"/>
  <c r="E33" i="5"/>
  <c r="E36" i="5"/>
  <c r="E14" i="5"/>
  <c r="E30" i="5"/>
  <c r="E27" i="5"/>
  <c r="E24" i="5"/>
  <c r="E11" i="5"/>
  <c r="E5" i="5" s="1"/>
  <c r="E13" i="5"/>
  <c r="E25" i="5"/>
  <c r="E21" i="5"/>
  <c r="D34" i="5"/>
  <c r="D27" i="5"/>
  <c r="E44" i="5" l="1"/>
  <c r="E7" i="21"/>
  <c r="D22" i="31"/>
  <c r="D18" i="31"/>
  <c r="D10" i="31"/>
  <c r="D9" i="31"/>
  <c r="D7" i="31"/>
  <c r="D6" i="31"/>
  <c r="D5" i="31"/>
  <c r="D17" i="30"/>
  <c r="D22" i="30"/>
  <c r="D10" i="30"/>
  <c r="D20" i="29"/>
  <c r="D17" i="29"/>
  <c r="E90" i="28" l="1"/>
  <c r="E80" i="28"/>
  <c r="E79" i="28"/>
  <c r="E78" i="28"/>
  <c r="E75" i="28"/>
  <c r="E59" i="28"/>
  <c r="E58" i="28"/>
  <c r="D69" i="28"/>
  <c r="D68" i="28" s="1"/>
  <c r="D67" i="28" s="1"/>
  <c r="G67" i="28" s="1"/>
  <c r="D90" i="28"/>
  <c r="D89" i="28"/>
  <c r="G89" i="28" s="1"/>
  <c r="D88" i="28"/>
  <c r="G88" i="28" s="1"/>
  <c r="D87" i="28"/>
  <c r="G87" i="28" s="1"/>
  <c r="D86" i="28"/>
  <c r="G86" i="28" s="1"/>
  <c r="D85" i="28"/>
  <c r="G85" i="28" s="1"/>
  <c r="D63" i="28"/>
  <c r="G63" i="28" s="1"/>
  <c r="D62" i="28"/>
  <c r="G62" i="28" s="1"/>
  <c r="D60" i="28"/>
  <c r="G60" i="28" s="1"/>
  <c r="D59" i="28"/>
  <c r="G59" i="28" s="1"/>
  <c r="D58" i="28"/>
  <c r="G58" i="28" s="1"/>
  <c r="D56" i="28"/>
  <c r="G56" i="28" s="1"/>
  <c r="D46" i="28"/>
  <c r="G46" i="28" s="1"/>
  <c r="D52" i="28"/>
  <c r="G52" i="28" s="1"/>
  <c r="D51" i="28"/>
  <c r="G51" i="28" s="1"/>
  <c r="D50" i="28"/>
  <c r="G50" i="28" s="1"/>
  <c r="D49" i="28"/>
  <c r="G49" i="28" s="1"/>
  <c r="D48" i="28"/>
  <c r="G48" i="28" s="1"/>
  <c r="D45" i="28"/>
  <c r="G45" i="28" s="1"/>
  <c r="D44" i="28"/>
  <c r="G44" i="28" s="1"/>
  <c r="D42" i="28"/>
  <c r="G42" i="28" s="1"/>
  <c r="D41" i="28"/>
  <c r="G41" i="28" s="1"/>
  <c r="D40" i="28"/>
  <c r="G40" i="28" s="1"/>
  <c r="D39" i="28"/>
  <c r="G39" i="28" s="1"/>
  <c r="D37" i="28"/>
  <c r="G37" i="28" s="1"/>
  <c r="D36" i="28"/>
  <c r="G36" i="28" s="1"/>
  <c r="D34" i="28"/>
  <c r="G34" i="28" s="1"/>
  <c r="D31" i="28"/>
  <c r="G31" i="28" s="1"/>
  <c r="D30" i="28"/>
  <c r="G30" i="28" s="1"/>
  <c r="D29" i="28"/>
  <c r="G29" i="28" s="1"/>
  <c r="D27" i="28"/>
  <c r="G27" i="28" s="1"/>
  <c r="D13" i="28"/>
  <c r="G13" i="28" s="1"/>
  <c r="D23" i="28"/>
  <c r="G23" i="28" s="1"/>
  <c r="D22" i="28"/>
  <c r="G22" i="28" s="1"/>
  <c r="D21" i="28"/>
  <c r="G21" i="28" s="1"/>
  <c r="D20" i="28"/>
  <c r="G20" i="28" s="1"/>
  <c r="D19" i="28"/>
  <c r="G19" i="28" s="1"/>
  <c r="D18" i="28"/>
  <c r="G18" i="28" s="1"/>
  <c r="D16" i="28"/>
  <c r="G16" i="28" s="1"/>
  <c r="D15" i="28"/>
  <c r="G15" i="28" s="1"/>
  <c r="D12" i="28"/>
  <c r="G12" i="28" s="1"/>
  <c r="D11" i="28"/>
  <c r="G11" i="28" s="1"/>
  <c r="D10" i="28"/>
  <c r="G10" i="28" s="1"/>
  <c r="D9" i="28"/>
  <c r="G9" i="28" s="1"/>
  <c r="G26" i="27"/>
  <c r="E46" i="27"/>
  <c r="E45" i="27"/>
  <c r="E44" i="27"/>
  <c r="E43" i="27"/>
  <c r="E22" i="27"/>
  <c r="E21" i="27"/>
  <c r="E17" i="27"/>
  <c r="D46" i="27"/>
  <c r="G46" i="27" s="1"/>
  <c r="B10" i="31" s="1"/>
  <c r="G40" i="27"/>
  <c r="D38" i="27"/>
  <c r="G38" i="27" s="1"/>
  <c r="G35" i="27"/>
  <c r="G34" i="27"/>
  <c r="G32" i="27"/>
  <c r="G31" i="27"/>
  <c r="G29" i="27"/>
  <c r="G25" i="27"/>
  <c r="G24" i="27"/>
  <c r="G19" i="27"/>
  <c r="G18" i="27"/>
  <c r="G12" i="27"/>
  <c r="D47" i="26"/>
  <c r="B22" i="30" s="1"/>
  <c r="D35" i="26"/>
  <c r="D21" i="26"/>
  <c r="D20" i="26"/>
  <c r="D39" i="25"/>
  <c r="D38" i="25"/>
  <c r="D37" i="25"/>
  <c r="D32" i="25"/>
  <c r="D12" i="25"/>
  <c r="D80" i="22"/>
  <c r="B20" i="29" s="1"/>
  <c r="F20" i="29" s="1"/>
  <c r="D79" i="22"/>
  <c r="D78" i="22"/>
  <c r="D77" i="22"/>
  <c r="D76" i="22"/>
  <c r="D75" i="22"/>
  <c r="D69" i="22"/>
  <c r="D68" i="22" s="1"/>
  <c r="D67" i="22" s="1"/>
  <c r="B17" i="29" s="1"/>
  <c r="F17" i="29" s="1"/>
  <c r="D59" i="22"/>
  <c r="D56" i="22"/>
  <c r="D52" i="22"/>
  <c r="D51" i="22"/>
  <c r="D50" i="22"/>
  <c r="D48" i="22"/>
  <c r="D46" i="22"/>
  <c r="D45" i="22"/>
  <c r="D40" i="22"/>
  <c r="D39" i="22"/>
  <c r="D38" i="22"/>
  <c r="D37" i="22"/>
  <c r="D36" i="22"/>
  <c r="D35" i="22"/>
  <c r="D34" i="22"/>
  <c r="D31" i="22"/>
  <c r="D30" i="22"/>
  <c r="D29" i="22"/>
  <c r="D27" i="22"/>
  <c r="D15" i="22"/>
  <c r="D13" i="22"/>
  <c r="D41" i="21"/>
  <c r="B10" i="29" s="1"/>
  <c r="F10" i="29" s="1"/>
  <c r="D38" i="21"/>
  <c r="D9" i="21"/>
  <c r="D8" i="21" s="1"/>
  <c r="E57" i="28" l="1"/>
  <c r="F37" i="25"/>
  <c r="G37" i="25"/>
  <c r="G38" i="25"/>
  <c r="F38" i="25"/>
  <c r="G12" i="25"/>
  <c r="F12" i="25"/>
  <c r="F39" i="25"/>
  <c r="G39" i="25"/>
  <c r="F32" i="25"/>
  <c r="G32" i="25"/>
  <c r="D19" i="26"/>
  <c r="D16" i="26" s="1"/>
  <c r="F59" i="22"/>
  <c r="G59" i="22"/>
  <c r="G90" i="28"/>
  <c r="G68" i="28"/>
  <c r="G69" i="28"/>
  <c r="D36" i="25"/>
  <c r="G17" i="27"/>
  <c r="D37" i="27"/>
  <c r="H100" i="6"/>
  <c r="F14" i="5"/>
  <c r="G84" i="6"/>
  <c r="G85" i="6"/>
  <c r="G86" i="6"/>
  <c r="G42" i="6"/>
  <c r="G43" i="6"/>
  <c r="G44" i="6"/>
  <c r="G45" i="6"/>
  <c r="G46" i="6"/>
  <c r="G47" i="6"/>
  <c r="G48" i="6"/>
  <c r="G49" i="6"/>
  <c r="G32" i="6"/>
  <c r="G33" i="6"/>
  <c r="G34" i="6"/>
  <c r="G35" i="6"/>
  <c r="G36" i="6"/>
  <c r="G37" i="6"/>
  <c r="G38" i="6"/>
  <c r="G39" i="6"/>
  <c r="G25" i="6"/>
  <c r="G26" i="6"/>
  <c r="G27" i="6"/>
  <c r="G28" i="6"/>
  <c r="G29" i="6"/>
  <c r="G24" i="6"/>
  <c r="G36" i="25" l="1"/>
  <c r="F36" i="25"/>
  <c r="F11" i="25"/>
  <c r="G11" i="25"/>
  <c r="B16" i="30"/>
  <c r="E34" i="5"/>
  <c r="D65" i="6"/>
  <c r="H39" i="5" l="1"/>
  <c r="H38" i="5" s="1"/>
  <c r="G87" i="6"/>
  <c r="G43" i="5" l="1"/>
  <c r="G42" i="5"/>
  <c r="G41" i="5"/>
  <c r="G37" i="5"/>
  <c r="G35" i="5"/>
  <c r="G34" i="5"/>
  <c r="G32" i="5"/>
  <c r="G31" i="5"/>
  <c r="G29" i="5"/>
  <c r="G28" i="5"/>
  <c r="G26" i="5"/>
  <c r="G23" i="5"/>
  <c r="G22" i="5"/>
  <c r="I22" i="5" s="1"/>
  <c r="G20" i="5"/>
  <c r="G19" i="5"/>
  <c r="G16" i="5"/>
  <c r="G15" i="5"/>
  <c r="G12" i="5"/>
  <c r="G9" i="5"/>
  <c r="G7" i="5"/>
  <c r="D9" i="27" s="1"/>
  <c r="G9" i="27" s="1"/>
  <c r="G41" i="6"/>
  <c r="G72" i="6" l="1"/>
  <c r="G71" i="6" s="1"/>
  <c r="G70" i="6" s="1"/>
  <c r="G57" i="6"/>
  <c r="G53" i="6"/>
  <c r="G83" i="6"/>
  <c r="G17" i="5"/>
  <c r="I17" i="5" s="1"/>
  <c r="G21" i="6"/>
  <c r="G20" i="6"/>
  <c r="G19" i="6"/>
  <c r="G18" i="6"/>
  <c r="G17" i="6"/>
  <c r="G16" i="6"/>
  <c r="G15" i="6"/>
  <c r="G12" i="6"/>
  <c r="G11" i="6"/>
  <c r="G10" i="6"/>
  <c r="G9" i="6"/>
  <c r="G8" i="6"/>
  <c r="G7" i="6"/>
  <c r="G6" i="6"/>
  <c r="G31" i="6"/>
  <c r="G59" i="6"/>
  <c r="G60" i="6"/>
  <c r="G52" i="6"/>
  <c r="G76" i="6"/>
  <c r="G77" i="6"/>
  <c r="G66" i="6"/>
  <c r="I66" i="6" s="1"/>
  <c r="G65" i="6"/>
  <c r="I65" i="6" s="1"/>
  <c r="G55" i="6"/>
  <c r="G56" i="6"/>
  <c r="E40" i="6"/>
  <c r="E22" i="6" s="1"/>
  <c r="F13" i="5"/>
  <c r="E68" i="6"/>
  <c r="E67" i="6"/>
  <c r="D18" i="5"/>
  <c r="G6" i="5"/>
  <c r="D20" i="30"/>
  <c r="D19" i="30"/>
  <c r="D16" i="30"/>
  <c r="E8" i="26"/>
  <c r="E7" i="26" s="1"/>
  <c r="E35" i="25"/>
  <c r="E30" i="25"/>
  <c r="E14" i="25"/>
  <c r="E10" i="25" s="1"/>
  <c r="E71" i="28"/>
  <c r="E37" i="27"/>
  <c r="D28" i="26"/>
  <c r="D27" i="26" s="1"/>
  <c r="E70" i="22"/>
  <c r="D18" i="29" s="1"/>
  <c r="E16" i="22"/>
  <c r="G39" i="27"/>
  <c r="H87" i="28"/>
  <c r="H86" i="28"/>
  <c r="H82" i="28"/>
  <c r="H81" i="28" s="1"/>
  <c r="H80" i="28"/>
  <c r="H79" i="28"/>
  <c r="H78" i="28"/>
  <c r="H74" i="28"/>
  <c r="H73" i="28" s="1"/>
  <c r="D19" i="31" s="1"/>
  <c r="H64" i="28"/>
  <c r="H63" i="28"/>
  <c r="H62" i="28"/>
  <c r="H61" i="28"/>
  <c r="H60" i="28"/>
  <c r="H56" i="28"/>
  <c r="H55" i="28"/>
  <c r="H52" i="28"/>
  <c r="H51" i="28"/>
  <c r="H50" i="28"/>
  <c r="H49" i="28"/>
  <c r="H48" i="28"/>
  <c r="H47" i="28"/>
  <c r="H46" i="28"/>
  <c r="H45" i="28"/>
  <c r="H44" i="28"/>
  <c r="H42" i="28"/>
  <c r="H41" i="28"/>
  <c r="H40" i="28"/>
  <c r="H39" i="28"/>
  <c r="H38" i="28"/>
  <c r="H37" i="28"/>
  <c r="H36" i="28"/>
  <c r="H35" i="28"/>
  <c r="H34" i="28"/>
  <c r="H32" i="28"/>
  <c r="H30" i="28"/>
  <c r="H29" i="28"/>
  <c r="H28" i="28"/>
  <c r="H27" i="28"/>
  <c r="H24" i="28"/>
  <c r="H23" i="28"/>
  <c r="H22" i="28"/>
  <c r="H21" i="28"/>
  <c r="H20" i="28"/>
  <c r="H19" i="28"/>
  <c r="J19" i="28" s="1"/>
  <c r="H18" i="28"/>
  <c r="H16" i="28"/>
  <c r="H15" i="28"/>
  <c r="H14" i="28"/>
  <c r="H12" i="28"/>
  <c r="H10" i="28"/>
  <c r="J10" i="28" s="1"/>
  <c r="H9" i="28"/>
  <c r="G33" i="27"/>
  <c r="G30" i="27"/>
  <c r="G23" i="27"/>
  <c r="D21" i="5"/>
  <c r="G21" i="5" s="1"/>
  <c r="I7" i="5"/>
  <c r="I9" i="5"/>
  <c r="D11" i="5"/>
  <c r="G11" i="5" s="1"/>
  <c r="G5" i="5" s="1"/>
  <c r="I12" i="5"/>
  <c r="D14" i="5"/>
  <c r="G14" i="5" s="1"/>
  <c r="I15" i="5"/>
  <c r="I16" i="5"/>
  <c r="E18" i="5"/>
  <c r="I19" i="5"/>
  <c r="I20" i="5"/>
  <c r="F22" i="30"/>
  <c r="F21" i="30"/>
  <c r="E74" i="28"/>
  <c r="E73" i="28" s="1"/>
  <c r="E77" i="28"/>
  <c r="E53" i="28"/>
  <c r="E25" i="28"/>
  <c r="D84" i="28"/>
  <c r="D82" i="28"/>
  <c r="D80" i="28"/>
  <c r="G80" i="28" s="1"/>
  <c r="D79" i="28"/>
  <c r="G79" i="28" s="1"/>
  <c r="D78" i="28"/>
  <c r="G78" i="28" s="1"/>
  <c r="D75" i="28"/>
  <c r="D66" i="28"/>
  <c r="G66" i="28" s="1"/>
  <c r="D65" i="28"/>
  <c r="G65" i="28" s="1"/>
  <c r="J65" i="28" s="1"/>
  <c r="D61" i="28"/>
  <c r="D55" i="28"/>
  <c r="D47" i="28"/>
  <c r="G47" i="28" s="1"/>
  <c r="D38" i="28"/>
  <c r="G38" i="28" s="1"/>
  <c r="D35" i="28"/>
  <c r="G35" i="28" s="1"/>
  <c r="I35" i="28" s="1"/>
  <c r="D32" i="28"/>
  <c r="G32" i="28" s="1"/>
  <c r="D28" i="28"/>
  <c r="G28" i="28" s="1"/>
  <c r="I28" i="28" s="1"/>
  <c r="D24" i="28"/>
  <c r="G24" i="28" s="1"/>
  <c r="D14" i="28"/>
  <c r="E20" i="27"/>
  <c r="E42" i="27"/>
  <c r="E41" i="27" s="1"/>
  <c r="G41" i="27" s="1"/>
  <c r="B9" i="31" s="1"/>
  <c r="G45" i="27"/>
  <c r="G44" i="27"/>
  <c r="I44" i="27" s="1"/>
  <c r="G28" i="27"/>
  <c r="G22" i="27"/>
  <c r="I22" i="27" s="1"/>
  <c r="G21" i="27"/>
  <c r="G16" i="27"/>
  <c r="J90" i="28"/>
  <c r="I90" i="28"/>
  <c r="I89" i="28"/>
  <c r="I87" i="28"/>
  <c r="I85" i="28"/>
  <c r="J42" i="28"/>
  <c r="I39" i="28"/>
  <c r="J29" i="28"/>
  <c r="I27" i="28"/>
  <c r="J27" i="28"/>
  <c r="I22" i="28"/>
  <c r="J21" i="28"/>
  <c r="J16" i="28"/>
  <c r="I15" i="28"/>
  <c r="I12" i="28"/>
  <c r="I9" i="28"/>
  <c r="I46" i="27"/>
  <c r="J45" i="27"/>
  <c r="I40" i="27"/>
  <c r="H39" i="27"/>
  <c r="J38" i="27"/>
  <c r="H37" i="27"/>
  <c r="I35" i="27"/>
  <c r="J34" i="27"/>
  <c r="I32" i="27"/>
  <c r="J31" i="27"/>
  <c r="I29" i="27"/>
  <c r="H28" i="27"/>
  <c r="J26" i="27"/>
  <c r="J21" i="27"/>
  <c r="J19" i="27"/>
  <c r="I19" i="27"/>
  <c r="J18" i="27"/>
  <c r="J17" i="27"/>
  <c r="H16" i="27"/>
  <c r="H13" i="27"/>
  <c r="J12" i="27"/>
  <c r="J9" i="27"/>
  <c r="G47" i="26"/>
  <c r="F47" i="26"/>
  <c r="D40" i="26"/>
  <c r="F40" i="26" s="1"/>
  <c r="D39" i="26"/>
  <c r="G39" i="26" s="1"/>
  <c r="D38" i="26"/>
  <c r="F38" i="26" s="1"/>
  <c r="F35" i="26"/>
  <c r="G35" i="26"/>
  <c r="D34" i="26"/>
  <c r="D33" i="26" s="1"/>
  <c r="G21" i="26"/>
  <c r="F9" i="26"/>
  <c r="D31" i="25"/>
  <c r="D16" i="25"/>
  <c r="D15" i="25"/>
  <c r="E54" i="6"/>
  <c r="E50" i="6" s="1"/>
  <c r="E88" i="6" s="1"/>
  <c r="E71" i="6"/>
  <c r="E70" i="6" s="1"/>
  <c r="E74" i="6"/>
  <c r="E73" i="6" s="1"/>
  <c r="D71" i="6"/>
  <c r="D70" i="6" s="1"/>
  <c r="D54" i="6"/>
  <c r="D51" i="6"/>
  <c r="D40" i="6"/>
  <c r="D30" i="6"/>
  <c r="D23" i="6"/>
  <c r="D14" i="6"/>
  <c r="G14" i="6" s="1"/>
  <c r="D5" i="6"/>
  <c r="G25" i="5"/>
  <c r="E39" i="5"/>
  <c r="D36" i="5"/>
  <c r="D30" i="5"/>
  <c r="G30" i="5" s="1"/>
  <c r="G27" i="5"/>
  <c r="G15" i="25" l="1"/>
  <c r="F15" i="25"/>
  <c r="F16" i="25"/>
  <c r="G16" i="25"/>
  <c r="G31" i="25"/>
  <c r="F31" i="25"/>
  <c r="B19" i="30"/>
  <c r="F19" i="30" s="1"/>
  <c r="B17" i="30"/>
  <c r="F17" i="30" s="1"/>
  <c r="D9" i="30"/>
  <c r="D30" i="25"/>
  <c r="D15" i="30"/>
  <c r="E41" i="25"/>
  <c r="D11" i="30"/>
  <c r="D50" i="6"/>
  <c r="D81" i="28"/>
  <c r="G81" i="28" s="1"/>
  <c r="G82" i="28"/>
  <c r="E76" i="28"/>
  <c r="E70" i="28"/>
  <c r="E91" i="28" s="1"/>
  <c r="D83" i="28"/>
  <c r="G83" i="28" s="1"/>
  <c r="G84" i="28"/>
  <c r="D74" i="28"/>
  <c r="G75" i="28"/>
  <c r="J75" i="28" s="1"/>
  <c r="D57" i="28"/>
  <c r="G57" i="28" s="1"/>
  <c r="G61" i="28"/>
  <c r="I61" i="28" s="1"/>
  <c r="D54" i="28"/>
  <c r="G54" i="28" s="1"/>
  <c r="G55" i="28"/>
  <c r="J55" i="28" s="1"/>
  <c r="D8" i="28"/>
  <c r="G8" i="28" s="1"/>
  <c r="G14" i="28"/>
  <c r="G13" i="27"/>
  <c r="I13" i="27" s="1"/>
  <c r="G14" i="27"/>
  <c r="J14" i="27" s="1"/>
  <c r="G37" i="27"/>
  <c r="D33" i="5"/>
  <c r="G36" i="5"/>
  <c r="G33" i="5"/>
  <c r="D64" i="6"/>
  <c r="E38" i="5"/>
  <c r="G38" i="5" s="1"/>
  <c r="G39" i="5"/>
  <c r="G18" i="5"/>
  <c r="I38" i="28"/>
  <c r="J79" i="28"/>
  <c r="F22" i="31"/>
  <c r="D26" i="28"/>
  <c r="G26" i="28" s="1"/>
  <c r="D17" i="28"/>
  <c r="G17" i="28" s="1"/>
  <c r="H57" i="28"/>
  <c r="H84" i="28"/>
  <c r="H83" i="28" s="1"/>
  <c r="D21" i="31" s="1"/>
  <c r="E57" i="22"/>
  <c r="E74" i="22"/>
  <c r="E73" i="22" s="1"/>
  <c r="D19" i="29" s="1"/>
  <c r="D43" i="28"/>
  <c r="G43" i="28" s="1"/>
  <c r="D64" i="28"/>
  <c r="G64" i="28" s="1"/>
  <c r="I21" i="5"/>
  <c r="I28" i="27"/>
  <c r="I23" i="27"/>
  <c r="D33" i="28"/>
  <c r="G33" i="28" s="1"/>
  <c r="D77" i="28"/>
  <c r="D76" i="28" s="1"/>
  <c r="E8" i="22"/>
  <c r="E17" i="22"/>
  <c r="H8" i="28"/>
  <c r="H26" i="28"/>
  <c r="H43" i="28"/>
  <c r="H17" i="28"/>
  <c r="H54" i="28"/>
  <c r="H53" i="28" s="1"/>
  <c r="D16" i="31" s="1"/>
  <c r="E26" i="22"/>
  <c r="E43" i="22"/>
  <c r="E54" i="22"/>
  <c r="H33" i="28"/>
  <c r="H77" i="28"/>
  <c r="H76" i="28" s="1"/>
  <c r="D20" i="31" s="1"/>
  <c r="E33" i="22"/>
  <c r="F7" i="30"/>
  <c r="D53" i="28"/>
  <c r="G53" i="28" s="1"/>
  <c r="B16" i="31" s="1"/>
  <c r="J12" i="28"/>
  <c r="I18" i="28"/>
  <c r="I24" i="28"/>
  <c r="J38" i="28"/>
  <c r="I52" i="28"/>
  <c r="I66" i="28"/>
  <c r="I78" i="28"/>
  <c r="I80" i="28"/>
  <c r="J86" i="28"/>
  <c r="J88" i="28"/>
  <c r="H36" i="27"/>
  <c r="D8" i="31" s="1"/>
  <c r="D36" i="27"/>
  <c r="G36" i="27" s="1"/>
  <c r="B8" i="31" s="1"/>
  <c r="I30" i="27"/>
  <c r="I31" i="27"/>
  <c r="I33" i="27"/>
  <c r="I18" i="5"/>
  <c r="I11" i="5"/>
  <c r="D13" i="5"/>
  <c r="I6" i="5"/>
  <c r="I14" i="5"/>
  <c r="D8" i="27"/>
  <c r="F10" i="31"/>
  <c r="F10" i="30"/>
  <c r="F14" i="30"/>
  <c r="I16" i="28"/>
  <c r="I21" i="28"/>
  <c r="I42" i="28"/>
  <c r="I10" i="28"/>
  <c r="I19" i="28"/>
  <c r="I29" i="28"/>
  <c r="I55" i="28"/>
  <c r="I64" i="28"/>
  <c r="G27" i="27"/>
  <c r="B7" i="31" s="1"/>
  <c r="I9" i="27"/>
  <c r="J16" i="27"/>
  <c r="I18" i="27"/>
  <c r="I21" i="27"/>
  <c r="J37" i="27"/>
  <c r="I38" i="27"/>
  <c r="J39" i="27"/>
  <c r="I45" i="27"/>
  <c r="J13" i="27"/>
  <c r="I14" i="27"/>
  <c r="J23" i="27"/>
  <c r="I26" i="27"/>
  <c r="J28" i="27"/>
  <c r="J33" i="27"/>
  <c r="I34" i="27"/>
  <c r="I37" i="27"/>
  <c r="I39" i="27"/>
  <c r="G33" i="26"/>
  <c r="G34" i="26"/>
  <c r="F21" i="26"/>
  <c r="F33" i="26"/>
  <c r="F34" i="26"/>
  <c r="D37" i="26"/>
  <c r="G37" i="26" s="1"/>
  <c r="F39" i="26"/>
  <c r="D14" i="25"/>
  <c r="D35" i="25"/>
  <c r="B9" i="30" s="1"/>
  <c r="J9" i="28"/>
  <c r="J15" i="28"/>
  <c r="J18" i="28"/>
  <c r="J22" i="28"/>
  <c r="J24" i="28"/>
  <c r="J28" i="28"/>
  <c r="J35" i="28"/>
  <c r="J39" i="28"/>
  <c r="J52" i="28"/>
  <c r="I65" i="28"/>
  <c r="J66" i="28"/>
  <c r="I75" i="28"/>
  <c r="J78" i="28"/>
  <c r="I79" i="28"/>
  <c r="J80" i="28"/>
  <c r="J85" i="28"/>
  <c r="I86" i="28"/>
  <c r="J87" i="28"/>
  <c r="I88" i="28"/>
  <c r="J89" i="28"/>
  <c r="I12" i="27"/>
  <c r="I17" i="27"/>
  <c r="J22" i="27"/>
  <c r="J29" i="27"/>
  <c r="J32" i="27"/>
  <c r="J35" i="27"/>
  <c r="J40" i="27"/>
  <c r="J44" i="27"/>
  <c r="J46" i="27"/>
  <c r="G9" i="26"/>
  <c r="G38" i="26"/>
  <c r="G40" i="26"/>
  <c r="D22" i="6"/>
  <c r="D4" i="6"/>
  <c r="D24" i="5"/>
  <c r="G24" i="5" s="1"/>
  <c r="J58" i="28"/>
  <c r="I59" i="28"/>
  <c r="B8" i="30" l="1"/>
  <c r="F30" i="25"/>
  <c r="G30" i="25"/>
  <c r="G35" i="25"/>
  <c r="F35" i="25"/>
  <c r="F14" i="25"/>
  <c r="G14" i="25"/>
  <c r="D23" i="30"/>
  <c r="E15" i="30" s="1"/>
  <c r="E8" i="30"/>
  <c r="E6" i="30"/>
  <c r="E7" i="30"/>
  <c r="E10" i="30"/>
  <c r="E9" i="30"/>
  <c r="E5" i="30"/>
  <c r="F15" i="30"/>
  <c r="G76" i="28"/>
  <c r="G77" i="28"/>
  <c r="J61" i="28"/>
  <c r="J84" i="28"/>
  <c r="G64" i="6"/>
  <c r="I64" i="6" s="1"/>
  <c r="D73" i="28"/>
  <c r="G73" i="28" s="1"/>
  <c r="G74" i="28"/>
  <c r="D7" i="28"/>
  <c r="E100" i="6"/>
  <c r="J36" i="27"/>
  <c r="G7" i="27"/>
  <c r="B5" i="31" s="1"/>
  <c r="G8" i="27"/>
  <c r="G15" i="27"/>
  <c r="B6" i="31" s="1"/>
  <c r="G20" i="27"/>
  <c r="J20" i="27" s="1"/>
  <c r="E89" i="6"/>
  <c r="G88" i="6"/>
  <c r="J76" i="28"/>
  <c r="G13" i="5"/>
  <c r="I13" i="5" s="1"/>
  <c r="D44" i="5"/>
  <c r="I36" i="27"/>
  <c r="D16" i="29"/>
  <c r="D25" i="28"/>
  <c r="G25" i="28" s="1"/>
  <c r="I5" i="5"/>
  <c r="H7" i="28"/>
  <c r="E25" i="22"/>
  <c r="D15" i="29" s="1"/>
  <c r="I77" i="28"/>
  <c r="J30" i="27"/>
  <c r="H25" i="28"/>
  <c r="D15" i="31" s="1"/>
  <c r="I76" i="28"/>
  <c r="J77" i="28"/>
  <c r="E7" i="22"/>
  <c r="I16" i="27"/>
  <c r="F16" i="30"/>
  <c r="J27" i="27"/>
  <c r="D47" i="27"/>
  <c r="G47" i="27" s="1"/>
  <c r="I20" i="27"/>
  <c r="D11" i="31"/>
  <c r="I84" i="28"/>
  <c r="J59" i="28"/>
  <c r="I58" i="28"/>
  <c r="J64" i="28"/>
  <c r="F37" i="26"/>
  <c r="D36" i="26"/>
  <c r="I8" i="27"/>
  <c r="J8" i="27"/>
  <c r="G10" i="25" l="1"/>
  <c r="F10" i="25"/>
  <c r="E21" i="30"/>
  <c r="E14" i="30"/>
  <c r="E22" i="30"/>
  <c r="E17" i="30"/>
  <c r="E20" i="30"/>
  <c r="E16" i="30"/>
  <c r="E19" i="30"/>
  <c r="E11" i="30"/>
  <c r="B20" i="30"/>
  <c r="D48" i="26"/>
  <c r="B6" i="30"/>
  <c r="F6" i="30" s="1"/>
  <c r="D41" i="25"/>
  <c r="D14" i="29"/>
  <c r="D91" i="28"/>
  <c r="D14" i="31"/>
  <c r="D23" i="31" s="1"/>
  <c r="H91" i="28"/>
  <c r="B11" i="31"/>
  <c r="J74" i="28"/>
  <c r="I74" i="28"/>
  <c r="J73" i="28"/>
  <c r="I73" i="28"/>
  <c r="G91" i="28"/>
  <c r="G7" i="28"/>
  <c r="B14" i="31" s="1"/>
  <c r="B23" i="31" s="1"/>
  <c r="J15" i="27"/>
  <c r="F5" i="30"/>
  <c r="G44" i="5"/>
  <c r="D100" i="6"/>
  <c r="I27" i="27"/>
  <c r="I15" i="27"/>
  <c r="D89" i="6"/>
  <c r="I83" i="28"/>
  <c r="J83" i="28"/>
  <c r="E5" i="31"/>
  <c r="E7" i="31"/>
  <c r="E10" i="31"/>
  <c r="E9" i="31"/>
  <c r="E6" i="31"/>
  <c r="E8" i="31"/>
  <c r="I13" i="28"/>
  <c r="J13" i="28"/>
  <c r="F36" i="26"/>
  <c r="G36" i="26"/>
  <c r="I41" i="27"/>
  <c r="J41" i="27"/>
  <c r="I7" i="27"/>
  <c r="J7" i="27"/>
  <c r="F16" i="26"/>
  <c r="G16" i="26"/>
  <c r="C15" i="31" l="1"/>
  <c r="C17" i="31"/>
  <c r="C19" i="31"/>
  <c r="C21" i="31"/>
  <c r="C14" i="31"/>
  <c r="C18" i="31"/>
  <c r="C20" i="31"/>
  <c r="C22" i="31"/>
  <c r="C16" i="31"/>
  <c r="E23" i="30"/>
  <c r="F41" i="25"/>
  <c r="G41" i="25"/>
  <c r="G89" i="6"/>
  <c r="G100" i="6"/>
  <c r="E11" i="31"/>
  <c r="I47" i="27"/>
  <c r="J47" i="27"/>
  <c r="F48" i="26"/>
  <c r="G48" i="26"/>
  <c r="G55" i="22" l="1"/>
  <c r="D42" i="22"/>
  <c r="F42" i="22" s="1"/>
  <c r="G35" i="22"/>
  <c r="D28" i="22"/>
  <c r="G27" i="22"/>
  <c r="D24" i="22"/>
  <c r="D22" i="22"/>
  <c r="F22" i="22" s="1"/>
  <c r="F21" i="22"/>
  <c r="D19" i="22"/>
  <c r="G19" i="22" s="1"/>
  <c r="D18" i="22"/>
  <c r="F18" i="22" s="1"/>
  <c r="D16" i="22"/>
  <c r="G16" i="22" s="1"/>
  <c r="F12" i="22"/>
  <c r="D10" i="22"/>
  <c r="F10" i="22" s="1"/>
  <c r="D9" i="22"/>
  <c r="G9" i="22" s="1"/>
  <c r="G80" i="22"/>
  <c r="F80" i="22"/>
  <c r="G79" i="22"/>
  <c r="F79" i="22"/>
  <c r="G78" i="22"/>
  <c r="F78" i="22"/>
  <c r="G77" i="22"/>
  <c r="F77" i="22"/>
  <c r="G76" i="22"/>
  <c r="F76" i="22"/>
  <c r="G75" i="22"/>
  <c r="F75" i="22"/>
  <c r="D74" i="22"/>
  <c r="D73" i="22" s="1"/>
  <c r="B19" i="29" s="1"/>
  <c r="F19" i="29" s="1"/>
  <c r="D71" i="22"/>
  <c r="D70" i="22" s="1"/>
  <c r="B18" i="29" s="1"/>
  <c r="F18" i="29" s="1"/>
  <c r="G52" i="22"/>
  <c r="F52" i="22"/>
  <c r="G42" i="22"/>
  <c r="G39" i="22"/>
  <c r="F39" i="22"/>
  <c r="G38" i="22"/>
  <c r="F38" i="22"/>
  <c r="F35" i="22"/>
  <c r="G29" i="22"/>
  <c r="F29" i="22"/>
  <c r="G28" i="22"/>
  <c r="F28" i="22"/>
  <c r="F27" i="22"/>
  <c r="G24" i="22"/>
  <c r="F24" i="22"/>
  <c r="G22" i="22"/>
  <c r="G21" i="22"/>
  <c r="G15" i="22"/>
  <c r="F15" i="22"/>
  <c r="G12" i="22"/>
  <c r="D37" i="21"/>
  <c r="F16" i="22" l="1"/>
  <c r="D39" i="21"/>
  <c r="F19" i="22"/>
  <c r="F55" i="22"/>
  <c r="G10" i="22"/>
  <c r="F9" i="22"/>
  <c r="G18" i="22"/>
  <c r="G73" i="22"/>
  <c r="G74" i="22"/>
  <c r="F73" i="22"/>
  <c r="F74" i="22"/>
  <c r="D36" i="21" l="1"/>
  <c r="B9" i="29" l="1"/>
  <c r="F9" i="29" s="1"/>
  <c r="D11" i="22"/>
  <c r="F11" i="22" s="1"/>
  <c r="D20" i="22"/>
  <c r="F20" i="22" s="1"/>
  <c r="D23" i="22"/>
  <c r="D44" i="22"/>
  <c r="F44" i="22" s="1"/>
  <c r="D60" i="22"/>
  <c r="D14" i="22"/>
  <c r="F14" i="22" s="1"/>
  <c r="D41" i="22"/>
  <c r="G41" i="22" s="1"/>
  <c r="D47" i="22"/>
  <c r="G47" i="22" s="1"/>
  <c r="D49" i="22"/>
  <c r="G49" i="22" s="1"/>
  <c r="F51" i="22"/>
  <c r="F31" i="22"/>
  <c r="G31" i="22"/>
  <c r="F36" i="22"/>
  <c r="G36" i="22"/>
  <c r="F40" i="22"/>
  <c r="G40" i="22"/>
  <c r="G48" i="22"/>
  <c r="F48" i="22"/>
  <c r="F13" i="22"/>
  <c r="G13" i="22"/>
  <c r="F30" i="22"/>
  <c r="G30" i="22"/>
  <c r="F34" i="22"/>
  <c r="G34" i="22"/>
  <c r="F37" i="22"/>
  <c r="G37" i="22"/>
  <c r="F50" i="22"/>
  <c r="G50" i="22"/>
  <c r="G56" i="22"/>
  <c r="F56" i="22"/>
  <c r="D54" i="22"/>
  <c r="G46" i="22"/>
  <c r="F46" i="22"/>
  <c r="F45" i="22"/>
  <c r="G45" i="22"/>
  <c r="G40" i="6"/>
  <c r="G81" i="6"/>
  <c r="G80" i="6" s="1"/>
  <c r="G74" i="6"/>
  <c r="G73" i="6" s="1"/>
  <c r="G61" i="6"/>
  <c r="I61" i="6" s="1"/>
  <c r="G54" i="6"/>
  <c r="I54" i="6" s="1"/>
  <c r="G51" i="6"/>
  <c r="I51" i="6" s="1"/>
  <c r="I30" i="6"/>
  <c r="I14" i="6"/>
  <c r="G5" i="6"/>
  <c r="G4" i="6" s="1"/>
  <c r="I36" i="5"/>
  <c r="I27" i="5"/>
  <c r="I25" i="5"/>
  <c r="I23" i="5"/>
  <c r="I26" i="5"/>
  <c r="I28" i="5"/>
  <c r="I29" i="5"/>
  <c r="I30" i="5"/>
  <c r="I31" i="5"/>
  <c r="I32" i="5"/>
  <c r="I34" i="5"/>
  <c r="I35" i="5"/>
  <c r="I37" i="5"/>
  <c r="I40" i="5"/>
  <c r="I41" i="5"/>
  <c r="I42" i="5"/>
  <c r="I43" i="5"/>
  <c r="I6" i="6"/>
  <c r="I7" i="6"/>
  <c r="I8" i="6"/>
  <c r="I9" i="6"/>
  <c r="I10" i="6"/>
  <c r="I11" i="6"/>
  <c r="I12" i="6"/>
  <c r="I13" i="6"/>
  <c r="I15" i="6"/>
  <c r="I16" i="6"/>
  <c r="I17" i="6"/>
  <c r="I18" i="6"/>
  <c r="I19" i="6"/>
  <c r="I20" i="6"/>
  <c r="I21" i="6"/>
  <c r="I24" i="6"/>
  <c r="I25" i="6"/>
  <c r="I26" i="6"/>
  <c r="I27" i="6"/>
  <c r="I28" i="6"/>
  <c r="I31" i="6"/>
  <c r="I32" i="6"/>
  <c r="I33" i="6"/>
  <c r="I34" i="6"/>
  <c r="I35" i="6"/>
  <c r="I36" i="6"/>
  <c r="I37" i="6"/>
  <c r="I38" i="6"/>
  <c r="I39" i="6"/>
  <c r="I42" i="6"/>
  <c r="I43" i="6"/>
  <c r="I44" i="6"/>
  <c r="I45" i="6"/>
  <c r="I46" i="6"/>
  <c r="I47" i="6"/>
  <c r="I48" i="6"/>
  <c r="I49" i="6"/>
  <c r="I52" i="6"/>
  <c r="I53" i="6"/>
  <c r="I55" i="6"/>
  <c r="I56" i="6"/>
  <c r="I57" i="6"/>
  <c r="I58" i="6"/>
  <c r="I59" i="6"/>
  <c r="I60" i="6"/>
  <c r="I62" i="6"/>
  <c r="I63" i="6"/>
  <c r="I72" i="6"/>
  <c r="I74" i="6"/>
  <c r="I75" i="6"/>
  <c r="I77" i="6"/>
  <c r="I78" i="6"/>
  <c r="I79" i="6"/>
  <c r="I82" i="6"/>
  <c r="I83" i="6"/>
  <c r="I84" i="6"/>
  <c r="I85" i="6"/>
  <c r="I86" i="6"/>
  <c r="I87" i="6"/>
  <c r="F60" i="22" l="1"/>
  <c r="G60" i="22"/>
  <c r="G44" i="22"/>
  <c r="G20" i="22"/>
  <c r="F49" i="22"/>
  <c r="D17" i="22"/>
  <c r="F17" i="22" s="1"/>
  <c r="G51" i="22"/>
  <c r="G14" i="22"/>
  <c r="D8" i="22"/>
  <c r="F41" i="22"/>
  <c r="D33" i="22"/>
  <c r="G33" i="22" s="1"/>
  <c r="G23" i="22"/>
  <c r="F47" i="22"/>
  <c r="D57" i="22"/>
  <c r="D53" i="22" s="1"/>
  <c r="D43" i="22"/>
  <c r="F43" i="22" s="1"/>
  <c r="F23" i="22"/>
  <c r="G11" i="22"/>
  <c r="F20" i="31"/>
  <c r="F20" i="30"/>
  <c r="F9" i="31"/>
  <c r="F21" i="31"/>
  <c r="F19" i="31"/>
  <c r="J62" i="28"/>
  <c r="I62" i="28"/>
  <c r="J51" i="28"/>
  <c r="I51" i="28"/>
  <c r="J49" i="28"/>
  <c r="I49" i="28"/>
  <c r="J47" i="28"/>
  <c r="I47" i="28"/>
  <c r="J45" i="28"/>
  <c r="I45" i="28"/>
  <c r="I41" i="28"/>
  <c r="J41" i="28"/>
  <c r="I37" i="28"/>
  <c r="J37" i="28"/>
  <c r="I30" i="28"/>
  <c r="J30" i="28"/>
  <c r="J14" i="28"/>
  <c r="I14" i="28"/>
  <c r="I63" i="28"/>
  <c r="J63" i="28"/>
  <c r="J60" i="28"/>
  <c r="I60" i="28"/>
  <c r="I56" i="28"/>
  <c r="J56" i="28"/>
  <c r="I50" i="28"/>
  <c r="J50" i="28"/>
  <c r="I46" i="28"/>
  <c r="J46" i="28"/>
  <c r="I44" i="28"/>
  <c r="J44" i="28"/>
  <c r="J40" i="28"/>
  <c r="I40" i="28"/>
  <c r="J36" i="28"/>
  <c r="I36" i="28"/>
  <c r="J31" i="28"/>
  <c r="I31" i="28"/>
  <c r="J23" i="28"/>
  <c r="I23" i="28"/>
  <c r="I20" i="28"/>
  <c r="J20" i="28"/>
  <c r="I11" i="28"/>
  <c r="J11" i="28"/>
  <c r="J34" i="28"/>
  <c r="I34" i="28"/>
  <c r="I48" i="28"/>
  <c r="J48" i="28"/>
  <c r="I81" i="6"/>
  <c r="I80" i="6"/>
  <c r="I38" i="5"/>
  <c r="I40" i="6"/>
  <c r="I5" i="6"/>
  <c r="I39" i="5"/>
  <c r="F54" i="22"/>
  <c r="G54" i="22"/>
  <c r="I41" i="6"/>
  <c r="G50" i="6"/>
  <c r="F16" i="31" s="1"/>
  <c r="F8" i="31"/>
  <c r="F6" i="31"/>
  <c r="G57" i="22" l="1"/>
  <c r="B16" i="29"/>
  <c r="F16" i="29" s="1"/>
  <c r="G17" i="22"/>
  <c r="D7" i="22"/>
  <c r="G8" i="22"/>
  <c r="F33" i="22"/>
  <c r="G43" i="22"/>
  <c r="F8" i="22"/>
  <c r="F57" i="22"/>
  <c r="F23" i="30"/>
  <c r="B23" i="30"/>
  <c r="C17" i="30" s="1"/>
  <c r="F7" i="31"/>
  <c r="F9" i="30"/>
  <c r="B11" i="30"/>
  <c r="J8" i="28"/>
  <c r="I8" i="28"/>
  <c r="I57" i="28"/>
  <c r="J57" i="28"/>
  <c r="F14" i="31"/>
  <c r="I17" i="28"/>
  <c r="J17" i="28"/>
  <c r="J54" i="28"/>
  <c r="I54" i="28"/>
  <c r="I33" i="28"/>
  <c r="J33" i="28"/>
  <c r="D21" i="29"/>
  <c r="I43" i="28"/>
  <c r="J43" i="28"/>
  <c r="F15" i="31"/>
  <c r="I50" i="6"/>
  <c r="G53" i="22"/>
  <c r="F53" i="22"/>
  <c r="I4" i="6"/>
  <c r="I73" i="6"/>
  <c r="I33" i="5"/>
  <c r="I24" i="5"/>
  <c r="E17" i="29" l="1"/>
  <c r="E20" i="29"/>
  <c r="E18" i="29"/>
  <c r="E19" i="29"/>
  <c r="E16" i="29"/>
  <c r="E15" i="29"/>
  <c r="E14" i="29"/>
  <c r="F7" i="22"/>
  <c r="B14" i="29"/>
  <c r="F14" i="29" s="1"/>
  <c r="G7" i="22"/>
  <c r="C22" i="30"/>
  <c r="C16" i="30"/>
  <c r="C19" i="30"/>
  <c r="C21" i="30"/>
  <c r="C15" i="30"/>
  <c r="C14" i="30"/>
  <c r="C20" i="30"/>
  <c r="F23" i="31"/>
  <c r="F11" i="30"/>
  <c r="I7" i="28"/>
  <c r="J7" i="28"/>
  <c r="J53" i="28"/>
  <c r="I53" i="28"/>
  <c r="E21" i="29" l="1"/>
  <c r="C23" i="30"/>
  <c r="D7" i="21" l="1"/>
  <c r="D42" i="21" s="1"/>
  <c r="B5" i="29" l="1"/>
  <c r="F5" i="29" s="1"/>
  <c r="F11" i="29" s="1"/>
  <c r="F7" i="21" l="1"/>
  <c r="G7" i="21"/>
  <c r="F5" i="31" l="1"/>
  <c r="B11" i="29"/>
  <c r="C5" i="29" s="1"/>
  <c r="F42" i="21"/>
  <c r="G42" i="21"/>
  <c r="I44" i="5"/>
  <c r="C8" i="31" l="1"/>
  <c r="C9" i="31"/>
  <c r="C6" i="31"/>
  <c r="C10" i="31"/>
  <c r="C7" i="31"/>
  <c r="F11" i="31"/>
  <c r="C9" i="29"/>
  <c r="C10" i="29"/>
  <c r="C5" i="31"/>
  <c r="I71" i="6"/>
  <c r="I70" i="6"/>
  <c r="I88" i="6"/>
  <c r="C11" i="29" l="1"/>
  <c r="C11" i="31"/>
  <c r="C23" i="31"/>
  <c r="F8" i="26"/>
  <c r="G8" i="26"/>
  <c r="F7" i="26"/>
  <c r="G7" i="26"/>
  <c r="F19" i="26"/>
  <c r="G19" i="26"/>
  <c r="D32" i="22"/>
  <c r="G32" i="22" s="1"/>
  <c r="I29" i="6"/>
  <c r="I32" i="28"/>
  <c r="G23" i="6"/>
  <c r="G22" i="6" s="1"/>
  <c r="I22" i="6" s="1"/>
  <c r="I26" i="28" l="1"/>
  <c r="D26" i="22"/>
  <c r="J32" i="28"/>
  <c r="F32" i="22"/>
  <c r="I23" i="6"/>
  <c r="I25" i="28" l="1"/>
  <c r="J26" i="28"/>
  <c r="F26" i="22"/>
  <c r="D25" i="22"/>
  <c r="D81" i="22" s="1"/>
  <c r="G26" i="22"/>
  <c r="J25" i="28"/>
  <c r="B15" i="29" l="1"/>
  <c r="F15" i="29" s="1"/>
  <c r="F21" i="29" s="1"/>
  <c r="I91" i="28"/>
  <c r="J91" i="28"/>
  <c r="F25" i="22"/>
  <c r="G25" i="22"/>
  <c r="B21" i="29" l="1"/>
  <c r="C15" i="29" s="1"/>
  <c r="G81" i="22"/>
  <c r="F81" i="22"/>
  <c r="C20" i="29" l="1"/>
  <c r="C14" i="29"/>
  <c r="C17" i="29"/>
  <c r="C18" i="29"/>
  <c r="C16" i="29"/>
  <c r="C19" i="29"/>
  <c r="C21" i="29" l="1"/>
  <c r="G43" i="27"/>
  <c r="J43" i="27" s="1"/>
  <c r="G42" i="27"/>
  <c r="I42" i="27" s="1"/>
  <c r="J42" i="27" l="1"/>
  <c r="I43" i="27"/>
</calcChain>
</file>

<file path=xl/sharedStrings.xml><?xml version="1.0" encoding="utf-8"?>
<sst xmlns="http://schemas.openxmlformats.org/spreadsheetml/2006/main" count="772" uniqueCount="557">
  <si>
    <t>증감액</t>
  </si>
  <si>
    <t>관</t>
  </si>
  <si>
    <t>항</t>
  </si>
  <si>
    <t>목</t>
  </si>
  <si>
    <t>미사용 전기이월자금</t>
  </si>
  <si>
    <t>자금수입총계</t>
  </si>
  <si>
    <t>직원보수</t>
  </si>
  <si>
    <t>관리운영비</t>
  </si>
  <si>
    <t>시설관리비</t>
  </si>
  <si>
    <t>일반관리비</t>
  </si>
  <si>
    <t>운영비</t>
  </si>
  <si>
    <t>예비비</t>
  </si>
  <si>
    <t>미사용 차기이월자금</t>
    <phoneticPr fontId="2" type="noConversion"/>
  </si>
  <si>
    <r>
      <t>1. 수입의 부(</t>
    </r>
    <r>
      <rPr>
        <sz val="11"/>
        <color rgb="FF000000"/>
        <rFont val="굴림체"/>
        <family val="3"/>
        <charset val="129"/>
      </rPr>
      <t>단위: 1,000원)                                    대신대학교</t>
    </r>
    <phoneticPr fontId="2" type="noConversion"/>
  </si>
  <si>
    <t>과               목</t>
    <phoneticPr fontId="2" type="noConversion"/>
  </si>
  <si>
    <t>등록금수입</t>
  </si>
  <si>
    <t>수강료수입</t>
  </si>
  <si>
    <t>단기수강료</t>
  </si>
  <si>
    <t>전입금수입</t>
  </si>
  <si>
    <t>경상비 전입금</t>
  </si>
  <si>
    <t>기부금수입</t>
  </si>
  <si>
    <t>일반기부금</t>
  </si>
  <si>
    <t>지정기부금</t>
  </si>
  <si>
    <t>국고보조금</t>
  </si>
  <si>
    <t>교육부대수입</t>
  </si>
  <si>
    <t>입시수수료수입</t>
  </si>
  <si>
    <t>수 험 료</t>
  </si>
  <si>
    <t>증명사용료수입</t>
  </si>
  <si>
    <t>증명료</t>
  </si>
  <si>
    <t>논문심사수입</t>
  </si>
  <si>
    <t>교육외수입</t>
  </si>
  <si>
    <t>예금이자수입</t>
  </si>
  <si>
    <t>잡수입</t>
  </si>
  <si>
    <t>예금이자</t>
    <phoneticPr fontId="2" type="noConversion"/>
  </si>
  <si>
    <t>기타교육 
부대수입</t>
    <phoneticPr fontId="2" type="noConversion"/>
  </si>
  <si>
    <t>법정부담금 
전입금</t>
    <phoneticPr fontId="2" type="noConversion"/>
  </si>
  <si>
    <t>보 수</t>
  </si>
  <si>
    <t>교원보수</t>
  </si>
  <si>
    <t>교원급여</t>
  </si>
  <si>
    <t>교원상여금</t>
  </si>
  <si>
    <t>교원법정부담금</t>
  </si>
  <si>
    <t>교원퇴직금</t>
  </si>
  <si>
    <t>조교인건비</t>
  </si>
  <si>
    <t>직원 급여</t>
  </si>
  <si>
    <t>직원 상여금</t>
  </si>
  <si>
    <t>직원법정부담금</t>
  </si>
  <si>
    <t>직원 퇴직금</t>
  </si>
  <si>
    <t>장비 관리비</t>
  </si>
  <si>
    <t>조경 관리비</t>
  </si>
  <si>
    <t>차량 유지비</t>
  </si>
  <si>
    <t>난방비</t>
  </si>
  <si>
    <t>전기수도료</t>
  </si>
  <si>
    <t>기타운영비</t>
  </si>
  <si>
    <t>연구․학생경비</t>
  </si>
  <si>
    <t>연구비</t>
  </si>
  <si>
    <t>학생경비</t>
  </si>
  <si>
    <t>논문심사료</t>
  </si>
  <si>
    <t>입시관리비</t>
  </si>
  <si>
    <t>입시수당</t>
  </si>
  <si>
    <t>입시경비</t>
  </si>
  <si>
    <t>임차보증금</t>
  </si>
  <si>
    <t>유형고정자산매입지출</t>
  </si>
  <si>
    <t>토지 매입비</t>
  </si>
  <si>
    <t>도서구입비</t>
  </si>
  <si>
    <t>건설가계정</t>
  </si>
  <si>
    <t>투자와기타
자산지출</t>
    <phoneticPr fontId="2" type="noConversion"/>
  </si>
  <si>
    <t>고정자산
매입지출</t>
    <phoneticPr fontId="2" type="noConversion"/>
  </si>
  <si>
    <t>기계기구
매입비</t>
    <phoneticPr fontId="2" type="noConversion"/>
  </si>
  <si>
    <t>집기비품
매입비</t>
    <phoneticPr fontId="2" type="noConversion"/>
  </si>
  <si>
    <t>건축물관리비</t>
    <phoneticPr fontId="2" type="noConversion"/>
  </si>
  <si>
    <t>차기이월자금</t>
    <phoneticPr fontId="14" type="noConversion"/>
  </si>
  <si>
    <t>수      입      의      부</t>
    <phoneticPr fontId="14" type="noConversion"/>
  </si>
  <si>
    <t>수입총액</t>
    <phoneticPr fontId="14" type="noConversion"/>
  </si>
  <si>
    <t>관</t>
    <phoneticPr fontId="14" type="noConversion"/>
  </si>
  <si>
    <t>비율(%)</t>
    <phoneticPr fontId="14" type="noConversion"/>
  </si>
  <si>
    <t>지출총액</t>
    <phoneticPr fontId="2" type="noConversion"/>
  </si>
  <si>
    <t xml:space="preserve"> 교육외 수입</t>
    <phoneticPr fontId="14" type="noConversion"/>
  </si>
  <si>
    <t>인건비</t>
    <phoneticPr fontId="14" type="noConversion"/>
  </si>
  <si>
    <t>관리운영비</t>
    <phoneticPr fontId="14" type="noConversion"/>
  </si>
  <si>
    <t>증  감</t>
    <phoneticPr fontId="14" type="noConversion"/>
  </si>
  <si>
    <t>예비비</t>
    <phoneticPr fontId="2" type="noConversion"/>
  </si>
  <si>
    <t xml:space="preserve">지      출      의      부 </t>
    <phoneticPr fontId="14" type="noConversion"/>
  </si>
  <si>
    <t>비 고</t>
    <phoneticPr fontId="2" type="noConversion"/>
  </si>
  <si>
    <t>비  고</t>
    <phoneticPr fontId="2" type="noConversion"/>
  </si>
  <si>
    <t>등록금수입</t>
    <phoneticPr fontId="2" type="noConversion"/>
  </si>
  <si>
    <t>교육부대수입</t>
    <phoneticPr fontId="2" type="noConversion"/>
  </si>
  <si>
    <t>연구학생경비</t>
    <phoneticPr fontId="14" type="noConversion"/>
  </si>
  <si>
    <t>시설관리,일반관리,운영비</t>
    <phoneticPr fontId="2" type="noConversion"/>
  </si>
  <si>
    <t xml:space="preserve">  전입금
 및 기부금수입</t>
    <phoneticPr fontId="14" type="noConversion"/>
  </si>
  <si>
    <t>투자와기타
자산수입</t>
    <phoneticPr fontId="2" type="noConversion"/>
  </si>
  <si>
    <t>연구비,장학금,학비감면,
학생경비,입시관리비</t>
    <phoneticPr fontId="2" type="noConversion"/>
  </si>
  <si>
    <t>자금지출총계</t>
    <phoneticPr fontId="2" type="noConversion"/>
  </si>
  <si>
    <t>노임</t>
    <phoneticPr fontId="2" type="noConversion"/>
  </si>
  <si>
    <t>기타시설
관리비*</t>
    <phoneticPr fontId="2" type="noConversion"/>
  </si>
  <si>
    <t>인쇄출판비*</t>
    <phoneticPr fontId="2" type="noConversion"/>
  </si>
  <si>
    <t>제세공과금*</t>
    <phoneticPr fontId="2" type="noConversion"/>
  </si>
  <si>
    <t>교육훈련비*</t>
    <phoneticPr fontId="2" type="noConversion"/>
  </si>
  <si>
    <t>일반용역비*</t>
    <phoneticPr fontId="2" type="noConversion"/>
  </si>
  <si>
    <t>업무추진비*</t>
    <phoneticPr fontId="2" type="noConversion"/>
  </si>
  <si>
    <t>홍보비*</t>
    <phoneticPr fontId="2" type="noConversion"/>
  </si>
  <si>
    <t>회의비*</t>
    <phoneticPr fontId="2" type="noConversion"/>
  </si>
  <si>
    <t>행사비*</t>
    <phoneticPr fontId="2" type="noConversion"/>
  </si>
  <si>
    <t>선교비*</t>
    <phoneticPr fontId="2" type="noConversion"/>
  </si>
  <si>
    <t>연구관리비*</t>
    <phoneticPr fontId="2" type="noConversion"/>
  </si>
  <si>
    <t>실험실습비*</t>
    <phoneticPr fontId="2" type="noConversion"/>
  </si>
  <si>
    <t>학생 지원비*</t>
    <phoneticPr fontId="2" type="noConversion"/>
  </si>
  <si>
    <t>교비회계(수입의부)</t>
    <phoneticPr fontId="14" type="noConversion"/>
  </si>
  <si>
    <t xml:space="preserve">대신대학교 </t>
    <phoneticPr fontId="14" type="noConversion"/>
  </si>
  <si>
    <t>(단위 : 천원)</t>
    <phoneticPr fontId="14" type="noConversion"/>
  </si>
  <si>
    <t>과          목</t>
    <phoneticPr fontId="14" type="noConversion"/>
  </si>
  <si>
    <t>비          교</t>
    <phoneticPr fontId="14" type="noConversion"/>
  </si>
  <si>
    <t>8)  산 출 근 거</t>
    <phoneticPr fontId="14" type="noConversion"/>
  </si>
  <si>
    <t>1) 관</t>
    <phoneticPr fontId="14" type="noConversion"/>
  </si>
  <si>
    <t>2) 항</t>
    <phoneticPr fontId="14" type="noConversion"/>
  </si>
  <si>
    <t>3) 목</t>
    <phoneticPr fontId="14" type="noConversion"/>
  </si>
  <si>
    <t>6) 증</t>
    <phoneticPr fontId="14" type="noConversion"/>
  </si>
  <si>
    <t>7) 감</t>
    <phoneticPr fontId="14" type="noConversion"/>
  </si>
  <si>
    <t>5110              등록금수입</t>
    <phoneticPr fontId="14" type="noConversion"/>
  </si>
  <si>
    <t>5120
단기수강료</t>
    <phoneticPr fontId="14" type="noConversion"/>
  </si>
  <si>
    <t>5121
단기수강료</t>
    <phoneticPr fontId="14" type="noConversion"/>
  </si>
  <si>
    <r>
      <t xml:space="preserve">5200            
</t>
    </r>
    <r>
      <rPr>
        <sz val="10"/>
        <rFont val="돋움"/>
        <family val="3"/>
        <charset val="129"/>
      </rPr>
      <t>전입금및기부금</t>
    </r>
    <phoneticPr fontId="14" type="noConversion"/>
  </si>
  <si>
    <t>5220              기부금수입</t>
    <phoneticPr fontId="14" type="noConversion"/>
  </si>
  <si>
    <t>5221              일반기부금</t>
    <phoneticPr fontId="14" type="noConversion"/>
  </si>
  <si>
    <t>5222              지정기부금</t>
    <phoneticPr fontId="14" type="noConversion"/>
  </si>
  <si>
    <t>장학기부금, 지정기부금</t>
    <phoneticPr fontId="14" type="noConversion"/>
  </si>
  <si>
    <r>
      <t xml:space="preserve">5330  
</t>
    </r>
    <r>
      <rPr>
        <sz val="10"/>
        <rFont val="돋움"/>
        <family val="3"/>
        <charset val="129"/>
      </rPr>
      <t>기타교육부대수입</t>
    </r>
    <r>
      <rPr>
        <sz val="11"/>
        <color theme="1"/>
        <rFont val="맑은 고딕"/>
        <family val="2"/>
        <charset val="129"/>
        <scheme val="minor"/>
      </rPr>
      <t xml:space="preserve">         </t>
    </r>
    <phoneticPr fontId="14" type="noConversion"/>
  </si>
  <si>
    <t>5400              교육외수입</t>
    <phoneticPr fontId="14" type="noConversion"/>
  </si>
  <si>
    <t>5410              예금이자수입</t>
    <phoneticPr fontId="14" type="noConversion"/>
  </si>
  <si>
    <t>5411              예금이자</t>
    <phoneticPr fontId="14" type="noConversion"/>
  </si>
  <si>
    <t>5420              기타교육수입</t>
    <phoneticPr fontId="14" type="noConversion"/>
  </si>
  <si>
    <t>5421              잡수입</t>
    <phoneticPr fontId="14" type="noConversion"/>
  </si>
  <si>
    <r>
      <t xml:space="preserve">1200 </t>
    </r>
    <r>
      <rPr>
        <sz val="10"/>
        <rFont val="돋움"/>
        <family val="3"/>
        <charset val="129"/>
      </rPr>
      <t>투자와
기타자산수입</t>
    </r>
    <phoneticPr fontId="14" type="noConversion"/>
  </si>
  <si>
    <t>전기이월자금</t>
    <phoneticPr fontId="14" type="noConversion"/>
  </si>
  <si>
    <t>자 금 수 입 총 계</t>
    <phoneticPr fontId="14" type="noConversion"/>
  </si>
  <si>
    <t>교비회계(지출의부)</t>
    <phoneticPr fontId="14" type="noConversion"/>
  </si>
  <si>
    <t>4100              보수</t>
    <phoneticPr fontId="14" type="noConversion"/>
  </si>
  <si>
    <t>4110              교원보수</t>
    <phoneticPr fontId="14" type="noConversion"/>
  </si>
  <si>
    <t>4111              교원급여</t>
    <phoneticPr fontId="14" type="noConversion"/>
  </si>
  <si>
    <t>4112              교원상여금</t>
    <phoneticPr fontId="14" type="noConversion"/>
  </si>
  <si>
    <t>4113              교원제수당</t>
    <phoneticPr fontId="14" type="noConversion"/>
  </si>
  <si>
    <t>4114              교원법정부담금</t>
    <phoneticPr fontId="14" type="noConversion"/>
  </si>
  <si>
    <t>4115              시간강의료</t>
    <phoneticPr fontId="14" type="noConversion"/>
  </si>
  <si>
    <t>4116              특별강의료</t>
    <phoneticPr fontId="14" type="noConversion"/>
  </si>
  <si>
    <t>경건회 강사료(외부 100 내부 20 장거리 200)</t>
    <phoneticPr fontId="14" type="noConversion"/>
  </si>
  <si>
    <t>4117
교원퇴직금</t>
    <phoneticPr fontId="14" type="noConversion"/>
  </si>
  <si>
    <t>4118
조교인건비</t>
    <phoneticPr fontId="14" type="noConversion"/>
  </si>
  <si>
    <t>4120              직원보수</t>
    <phoneticPr fontId="14" type="noConversion"/>
  </si>
  <si>
    <t>4121              직원급여</t>
    <phoneticPr fontId="14" type="noConversion"/>
  </si>
  <si>
    <t>정규직원 급여(일반직 및 기능직)</t>
    <phoneticPr fontId="14" type="noConversion"/>
  </si>
  <si>
    <t>4122              직원상여금</t>
    <phoneticPr fontId="14" type="noConversion"/>
  </si>
  <si>
    <t>4123              직원제수당</t>
    <phoneticPr fontId="14" type="noConversion"/>
  </si>
  <si>
    <t>4124              직원법정부담금</t>
    <phoneticPr fontId="14" type="noConversion"/>
  </si>
  <si>
    <t>4125
임시직 인건비</t>
    <phoneticPr fontId="14" type="noConversion"/>
  </si>
  <si>
    <t>4126              노임</t>
    <phoneticPr fontId="14" type="noConversion"/>
  </si>
  <si>
    <t>4127
직원퇴직금</t>
    <phoneticPr fontId="14" type="noConversion"/>
  </si>
  <si>
    <t>4200 
관리운영비</t>
    <phoneticPr fontId="14" type="noConversion"/>
  </si>
  <si>
    <t>4210              시설관리비</t>
    <phoneticPr fontId="14" type="noConversion"/>
  </si>
  <si>
    <t>4211              건축물관리비</t>
    <phoneticPr fontId="14" type="noConversion"/>
  </si>
  <si>
    <t>4212              장비관리비</t>
    <phoneticPr fontId="14" type="noConversion"/>
  </si>
  <si>
    <t>교회음악과(피아노 및 올갠 유지보수비)
기타 장비수리</t>
    <phoneticPr fontId="14" type="noConversion"/>
  </si>
  <si>
    <t>4213              조경관리비</t>
    <phoneticPr fontId="14" type="noConversion"/>
  </si>
  <si>
    <t>조경관리(전지작업, 방제 등)</t>
    <phoneticPr fontId="14" type="noConversion"/>
  </si>
  <si>
    <t>4215              시설용역비</t>
    <phoneticPr fontId="14" type="noConversion"/>
  </si>
  <si>
    <t>4216
보험료</t>
    <phoneticPr fontId="14" type="noConversion"/>
  </si>
  <si>
    <t>4219              기타시설관리비</t>
    <phoneticPr fontId="14" type="noConversion"/>
  </si>
  <si>
    <t>4220              일반관리비</t>
    <phoneticPr fontId="14" type="noConversion"/>
  </si>
  <si>
    <t>4221              여비교통비</t>
    <phoneticPr fontId="14" type="noConversion"/>
  </si>
  <si>
    <t>4222
차량유지비</t>
    <phoneticPr fontId="14" type="noConversion"/>
  </si>
  <si>
    <t>차량용 유류대, 유지보수비, 통행료, 주차, 검사</t>
    <phoneticPr fontId="14" type="noConversion"/>
  </si>
  <si>
    <t>4223              소모품비</t>
    <phoneticPr fontId="14" type="noConversion"/>
  </si>
  <si>
    <t>4224              인쇄출판비</t>
    <phoneticPr fontId="14" type="noConversion"/>
  </si>
  <si>
    <t>4225              난방비</t>
    <phoneticPr fontId="14" type="noConversion"/>
  </si>
  <si>
    <t>난방용 유류대</t>
    <phoneticPr fontId="14" type="noConversion"/>
  </si>
  <si>
    <t>4226              전기, 수도료</t>
    <phoneticPr fontId="14" type="noConversion"/>
  </si>
  <si>
    <t>4227              통신비</t>
    <phoneticPr fontId="14" type="noConversion"/>
  </si>
  <si>
    <t>4228              세금과공과</t>
    <phoneticPr fontId="14" type="noConversion"/>
  </si>
  <si>
    <t>4229              지급수수료</t>
    <phoneticPr fontId="14" type="noConversion"/>
  </si>
  <si>
    <t xml:space="preserve"> 각종 민원서류 발급 증지대, 기타 수수료</t>
    <phoneticPr fontId="14" type="noConversion"/>
  </si>
  <si>
    <t>4230              운영비</t>
    <phoneticPr fontId="14" type="noConversion"/>
  </si>
  <si>
    <t>4231
복리후생비</t>
    <phoneticPr fontId="14" type="noConversion"/>
  </si>
  <si>
    <t>4232              교육훈련비</t>
    <phoneticPr fontId="14" type="noConversion"/>
  </si>
  <si>
    <t>4233
일반용역비</t>
    <phoneticPr fontId="14" type="noConversion"/>
  </si>
  <si>
    <t>4234              업무추진비</t>
    <phoneticPr fontId="14" type="noConversion"/>
  </si>
  <si>
    <t>접대비(총장)
비서실(경조사비)
총무(선물대, 화환)
기타</t>
    <phoneticPr fontId="14" type="noConversion"/>
  </si>
  <si>
    <t>4235              홍보비</t>
    <phoneticPr fontId="14" type="noConversion"/>
  </si>
  <si>
    <t>입학관련 홍보
발전기금 관리 홍보</t>
    <phoneticPr fontId="14" type="noConversion"/>
  </si>
  <si>
    <t>4236              회의비</t>
    <phoneticPr fontId="14" type="noConversion"/>
  </si>
  <si>
    <t>4237              행사비</t>
    <phoneticPr fontId="14" type="noConversion"/>
  </si>
  <si>
    <t>4238              선교비</t>
    <phoneticPr fontId="14" type="noConversion"/>
  </si>
  <si>
    <t>4239              기타운영비</t>
    <phoneticPr fontId="14" type="noConversion"/>
  </si>
  <si>
    <t>4300               연구,학생경비</t>
    <phoneticPr fontId="14" type="noConversion"/>
  </si>
  <si>
    <t>4310              연구비</t>
    <phoneticPr fontId="14" type="noConversion"/>
  </si>
  <si>
    <t>4311
연구비</t>
    <phoneticPr fontId="14" type="noConversion"/>
  </si>
  <si>
    <t>교원직급별로 지급(총장 및 전임교원)</t>
    <phoneticPr fontId="14" type="noConversion"/>
  </si>
  <si>
    <t>4312              연구관리비</t>
    <phoneticPr fontId="14" type="noConversion"/>
  </si>
  <si>
    <t>4320              학생경비</t>
    <phoneticPr fontId="14" type="noConversion"/>
  </si>
  <si>
    <t>4323              실험실습비</t>
    <phoneticPr fontId="14" type="noConversion"/>
  </si>
  <si>
    <t>4324
논문심사료</t>
    <phoneticPr fontId="14" type="noConversion"/>
  </si>
  <si>
    <t>4325              학생지원비</t>
    <phoneticPr fontId="14" type="noConversion"/>
  </si>
  <si>
    <t>4329              기타학생경비</t>
    <phoneticPr fontId="14" type="noConversion"/>
  </si>
  <si>
    <t>4330              입시관리비</t>
    <phoneticPr fontId="14" type="noConversion"/>
  </si>
  <si>
    <t>4331              입시수당</t>
    <phoneticPr fontId="14" type="noConversion"/>
  </si>
  <si>
    <t>4332              입시경비</t>
    <phoneticPr fontId="14" type="noConversion"/>
  </si>
  <si>
    <t>4600              예비비</t>
    <phoneticPr fontId="14" type="noConversion"/>
  </si>
  <si>
    <t>4610              예비비</t>
    <phoneticPr fontId="14" type="noConversion"/>
  </si>
  <si>
    <t>4611              예비비</t>
    <phoneticPr fontId="14" type="noConversion"/>
  </si>
  <si>
    <t>1200 투자와                  기타자산지출</t>
    <phoneticPr fontId="14" type="noConversion"/>
  </si>
  <si>
    <t>백암, 대신 장학기금 적립</t>
    <phoneticPr fontId="14" type="noConversion"/>
  </si>
  <si>
    <t>1240
기타자산지출</t>
    <phoneticPr fontId="14" type="noConversion"/>
  </si>
  <si>
    <t>1300 고정자산                              매입지출</t>
    <phoneticPr fontId="14" type="noConversion"/>
  </si>
  <si>
    <t>1311                                토지매입비</t>
    <phoneticPr fontId="14" type="noConversion"/>
  </si>
  <si>
    <t>1314                                기계기구매입비</t>
    <phoneticPr fontId="14" type="noConversion"/>
  </si>
  <si>
    <t>1315                                집기비품매입</t>
    <phoneticPr fontId="14" type="noConversion"/>
  </si>
  <si>
    <t>1317                                도서구입비</t>
    <phoneticPr fontId="14" type="noConversion"/>
  </si>
  <si>
    <t>도서구입, 월간행물, 신청도서, 해외도서</t>
    <phoneticPr fontId="14" type="noConversion"/>
  </si>
  <si>
    <t>1319                                건설가계정</t>
    <phoneticPr fontId="14" type="noConversion"/>
  </si>
  <si>
    <t>미사용차기
이월자금</t>
    <phoneticPr fontId="14" type="noConversion"/>
  </si>
  <si>
    <t>차 기 이 월 자 금</t>
    <phoneticPr fontId="14" type="noConversion"/>
  </si>
  <si>
    <t>자 금 지 출 총 계</t>
    <phoneticPr fontId="14" type="noConversion"/>
  </si>
  <si>
    <t>기타자산지출</t>
    <phoneticPr fontId="2" type="noConversion"/>
  </si>
  <si>
    <t>1310 유형
고정자산지출</t>
    <phoneticPr fontId="14" type="noConversion"/>
  </si>
  <si>
    <t>5212      
 법정부담전입금</t>
    <phoneticPr fontId="14" type="noConversion"/>
  </si>
  <si>
    <t>입학금,수업료,단기수강료</t>
    <phoneticPr fontId="2" type="noConversion"/>
  </si>
  <si>
    <t>전입금,기부금,국고보조금</t>
    <phoneticPr fontId="2" type="noConversion"/>
  </si>
  <si>
    <t>예금이자,잡수입</t>
    <phoneticPr fontId="2" type="noConversion"/>
  </si>
  <si>
    <t>기금인출수입</t>
    <phoneticPr fontId="2" type="noConversion"/>
  </si>
  <si>
    <t>전기이월자금</t>
    <phoneticPr fontId="2" type="noConversion"/>
  </si>
  <si>
    <t>교원인건비,직원인건비,
시간강의료,법정부담금</t>
    <phoneticPr fontId="2" type="noConversion"/>
  </si>
  <si>
    <t>입시수험료,증명료,
대여사용료,논문심사료</t>
    <phoneticPr fontId="2" type="noConversion"/>
  </si>
  <si>
    <t>건축기금,장학기금,기타기금 적립금</t>
    <phoneticPr fontId="2" type="noConversion"/>
  </si>
  <si>
    <t>토지,건설가계정,집기비품,기계기구,
도서구입비</t>
    <phoneticPr fontId="2" type="noConversion"/>
  </si>
  <si>
    <t>단위: 천원</t>
    <phoneticPr fontId="2" type="noConversion"/>
  </si>
  <si>
    <t>강의실 보수  , 방수공사, 리보델링, 건물개보수,도색</t>
    <phoneticPr fontId="14" type="noConversion"/>
  </si>
  <si>
    <t>교계및 지역협찬</t>
    <phoneticPr fontId="14" type="noConversion"/>
  </si>
  <si>
    <t>임의기금
인출수입</t>
    <phoneticPr fontId="2" type="noConversion"/>
  </si>
  <si>
    <t>기타교육
부대수입</t>
    <phoneticPr fontId="2" type="noConversion"/>
  </si>
  <si>
    <t>전입및
기부금수입</t>
    <phoneticPr fontId="2" type="noConversion"/>
  </si>
  <si>
    <t>투자와기타
자산 수입</t>
    <phoneticPr fontId="2" type="noConversion"/>
  </si>
  <si>
    <t>내부거래
제거</t>
    <phoneticPr fontId="2" type="noConversion"/>
  </si>
  <si>
    <t>임의기금
적립지출</t>
    <phoneticPr fontId="2" type="noConversion"/>
  </si>
  <si>
    <t>임의건축
기금적립</t>
    <phoneticPr fontId="2" type="noConversion"/>
  </si>
  <si>
    <t>임의장학
기금적립</t>
    <phoneticPr fontId="2" type="noConversion"/>
  </si>
  <si>
    <t>임의기타
기금적립</t>
    <phoneticPr fontId="2" type="noConversion"/>
  </si>
  <si>
    <t>등록금회계(수입의부)</t>
    <phoneticPr fontId="14" type="noConversion"/>
  </si>
  <si>
    <t>등록금회계(지출의부)</t>
    <phoneticPr fontId="14" type="noConversion"/>
  </si>
  <si>
    <r>
      <t>1260 
임의</t>
    </r>
    <r>
      <rPr>
        <sz val="10"/>
        <rFont val="돋움"/>
        <family val="3"/>
        <charset val="129"/>
      </rPr>
      <t>기금인출수입</t>
    </r>
    <phoneticPr fontId="14" type="noConversion"/>
  </si>
  <si>
    <t>1260                  임의기금적립</t>
    <phoneticPr fontId="14" type="noConversion"/>
  </si>
  <si>
    <t>1263
임의건축
기금적립</t>
    <phoneticPr fontId="14" type="noConversion"/>
  </si>
  <si>
    <t>1264
임의장학
기금적립</t>
    <phoneticPr fontId="14" type="noConversion"/>
  </si>
  <si>
    <t>1269                  임의기타
기금적립</t>
    <phoneticPr fontId="14" type="noConversion"/>
  </si>
  <si>
    <t>내부거래</t>
    <phoneticPr fontId="2" type="noConversion"/>
  </si>
  <si>
    <t xml:space="preserve"> 관</t>
    <phoneticPr fontId="14" type="noConversion"/>
  </si>
  <si>
    <t xml:space="preserve"> 항</t>
    <phoneticPr fontId="14" type="noConversion"/>
  </si>
  <si>
    <t xml:space="preserve"> 목</t>
    <phoneticPr fontId="14" type="noConversion"/>
  </si>
  <si>
    <t xml:space="preserve"> 증</t>
    <phoneticPr fontId="14" type="noConversion"/>
  </si>
  <si>
    <t xml:space="preserve"> 감</t>
    <phoneticPr fontId="14" type="noConversion"/>
  </si>
  <si>
    <t>내부거래
제거</t>
    <phoneticPr fontId="2" type="noConversion"/>
  </si>
  <si>
    <t>투자와 기타자산지출</t>
    <phoneticPr fontId="2" type="noConversion"/>
  </si>
  <si>
    <t>고정자산 매입지출</t>
    <phoneticPr fontId="2" type="noConversion"/>
  </si>
  <si>
    <t>투자와 기타자산지출</t>
    <phoneticPr fontId="2" type="noConversion"/>
  </si>
  <si>
    <t>단위:1,000원</t>
    <phoneticPr fontId="2" type="noConversion"/>
  </si>
  <si>
    <t>기타학생경비</t>
    <phoneticPr fontId="2" type="noConversion"/>
  </si>
  <si>
    <t>4600           
   예비비</t>
    <phoneticPr fontId="14" type="noConversion"/>
  </si>
  <si>
    <t>4219   기타시설관리비</t>
    <phoneticPr fontId="14" type="noConversion"/>
  </si>
  <si>
    <t>직원 제수당</t>
    <phoneticPr fontId="2" type="noConversion"/>
  </si>
  <si>
    <t>임시직인건비</t>
    <phoneticPr fontId="2" type="noConversion"/>
  </si>
  <si>
    <t>교과부</t>
    <phoneticPr fontId="2" type="noConversion"/>
  </si>
  <si>
    <r>
      <t xml:space="preserve">5339
</t>
    </r>
    <r>
      <rPr>
        <sz val="9"/>
        <rFont val="돋움"/>
        <family val="3"/>
        <charset val="129"/>
      </rPr>
      <t>기타교육부대수입</t>
    </r>
    <phoneticPr fontId="14" type="noConversion"/>
  </si>
  <si>
    <r>
      <t xml:space="preserve">1233
</t>
    </r>
    <r>
      <rPr>
        <sz val="9"/>
        <rFont val="돋움"/>
        <family val="3"/>
        <charset val="129"/>
      </rPr>
      <t xml:space="preserve">임의건축기금 인출 </t>
    </r>
    <phoneticPr fontId="14" type="noConversion"/>
  </si>
  <si>
    <r>
      <t xml:space="preserve">1234
</t>
    </r>
    <r>
      <rPr>
        <sz val="9"/>
        <rFont val="돋움"/>
        <family val="3"/>
        <charset val="129"/>
      </rPr>
      <t>임의장학기금 인출</t>
    </r>
    <phoneticPr fontId="14" type="noConversion"/>
  </si>
  <si>
    <t>발생가능한 교원 퇴직금</t>
    <phoneticPr fontId="14" type="noConversion"/>
  </si>
  <si>
    <t>기타교육외수입</t>
    <phoneticPr fontId="2" type="noConversion"/>
  </si>
  <si>
    <t>대여료 및 사용료</t>
    <phoneticPr fontId="2" type="noConversion"/>
  </si>
  <si>
    <t>임의건축
기금인출</t>
    <phoneticPr fontId="2" type="noConversion"/>
  </si>
  <si>
    <t>임의장학
기금인출</t>
    <phoneticPr fontId="2" type="noConversion"/>
  </si>
  <si>
    <t>임의기타
기금인출</t>
    <phoneticPr fontId="2" type="noConversion"/>
  </si>
  <si>
    <t>내부거</t>
    <phoneticPr fontId="2" type="noConversion"/>
  </si>
  <si>
    <t>래제거</t>
    <phoneticPr fontId="2" type="noConversion"/>
  </si>
  <si>
    <t>전출금</t>
    <phoneticPr fontId="2" type="noConversion"/>
  </si>
  <si>
    <t>전출금</t>
    <phoneticPr fontId="2" type="noConversion"/>
  </si>
  <si>
    <t>4600   예비비</t>
    <phoneticPr fontId="14" type="noConversion"/>
  </si>
  <si>
    <t>5210            
전입금수입</t>
    <phoneticPr fontId="14" type="noConversion"/>
  </si>
  <si>
    <t>5211              경상비전입금</t>
    <phoneticPr fontId="14" type="noConversion"/>
  </si>
  <si>
    <t>4500           
   전출금</t>
    <phoneticPr fontId="14" type="noConversion"/>
  </si>
  <si>
    <t>4510           
   전출금</t>
    <phoneticPr fontId="14" type="noConversion"/>
  </si>
  <si>
    <t>기타교육외 비용</t>
    <phoneticPr fontId="2" type="noConversion"/>
  </si>
  <si>
    <t>잡손실</t>
    <phoneticPr fontId="2" type="noConversion"/>
  </si>
  <si>
    <t>장학금(교외)</t>
    <phoneticPr fontId="2" type="noConversion"/>
  </si>
  <si>
    <t>장학금(교내)</t>
    <phoneticPr fontId="2" type="noConversion"/>
  </si>
  <si>
    <t>교육외비용</t>
    <phoneticPr fontId="2" type="noConversion"/>
  </si>
  <si>
    <r>
      <t>2. 지출의 부(</t>
    </r>
    <r>
      <rPr>
        <sz val="11"/>
        <color rgb="FF000000"/>
        <rFont val="굴림체"/>
        <family val="3"/>
        <charset val="129"/>
      </rPr>
      <t xml:space="preserve">단위: 1,000원)                                                           </t>
    </r>
    <r>
      <rPr>
        <b/>
        <sz val="11"/>
        <color rgb="FF000000"/>
        <rFont val="굴림체"/>
        <family val="3"/>
        <charset val="129"/>
      </rPr>
      <t xml:space="preserve"> 대신대학교</t>
    </r>
    <phoneticPr fontId="2" type="noConversion"/>
  </si>
  <si>
    <t>시간강의료</t>
    <phoneticPr fontId="2" type="noConversion"/>
  </si>
  <si>
    <t>특별강의료*</t>
    <phoneticPr fontId="2" type="noConversion"/>
  </si>
  <si>
    <t>교원제수당*</t>
    <phoneticPr fontId="2" type="noConversion"/>
  </si>
  <si>
    <t>시설 용역비</t>
    <phoneticPr fontId="2" type="noConversion"/>
  </si>
  <si>
    <t>보험료</t>
    <phoneticPr fontId="2" type="noConversion"/>
  </si>
  <si>
    <t>소모품비*</t>
    <phoneticPr fontId="2" type="noConversion"/>
  </si>
  <si>
    <t>여비 교통비</t>
    <phoneticPr fontId="2" type="noConversion"/>
  </si>
  <si>
    <t>통신비</t>
    <phoneticPr fontId="2" type="noConversion"/>
  </si>
  <si>
    <t>지급수수료*</t>
    <phoneticPr fontId="2" type="noConversion"/>
  </si>
  <si>
    <t>복리후생비</t>
    <phoneticPr fontId="2" type="noConversion"/>
  </si>
  <si>
    <t>기타교육지원</t>
    <phoneticPr fontId="2" type="noConversion"/>
  </si>
  <si>
    <t>4114   교원법정부담금</t>
    <phoneticPr fontId="14" type="noConversion"/>
  </si>
  <si>
    <t>4321              장학금(교외)</t>
    <phoneticPr fontId="14" type="noConversion"/>
  </si>
  <si>
    <t>4322              장학금(교내)</t>
    <phoneticPr fontId="14" type="noConversion"/>
  </si>
  <si>
    <t>4400
 교육외비용</t>
    <phoneticPr fontId="2" type="noConversion"/>
  </si>
  <si>
    <t>4420기타교육외비용</t>
    <phoneticPr fontId="2" type="noConversion"/>
  </si>
  <si>
    <t>4421 잡손실</t>
    <phoneticPr fontId="2" type="noConversion"/>
  </si>
  <si>
    <t>1264 임의장학
기금인출</t>
    <phoneticPr fontId="2" type="noConversion"/>
  </si>
  <si>
    <t>1263 임의건축
기금인출</t>
    <phoneticPr fontId="2" type="noConversion"/>
  </si>
  <si>
    <t>1266 임의기타기금 인출</t>
    <phoneticPr fontId="14" type="noConversion"/>
  </si>
  <si>
    <t>4321 
교외장학금</t>
    <phoneticPr fontId="2" type="noConversion"/>
  </si>
  <si>
    <t>4322            교내장학금</t>
    <phoneticPr fontId="14" type="noConversion"/>
  </si>
  <si>
    <t>4400 교육외
비용</t>
    <phoneticPr fontId="2" type="noConversion"/>
  </si>
  <si>
    <t>4420 기타
교육외비용</t>
    <phoneticPr fontId="2" type="noConversion"/>
  </si>
  <si>
    <t>4421
잡 손 실</t>
    <phoneticPr fontId="2" type="noConversion"/>
  </si>
  <si>
    <t>외래강사 50분 일반(주야) 32  교회음악(실기)27 대학원 32
초과강의료(주야) 
수강생 70명초과시 150%
계절학기 및 동계어학강좌 강의료</t>
    <phoneticPr fontId="14" type="noConversion"/>
  </si>
  <si>
    <t>건물화재, 자동차, 학생상해,  재정보증</t>
    <phoneticPr fontId="14" type="noConversion"/>
  </si>
  <si>
    <t>사택관리비(총장,)
관리과(건물관련 유지보수, 물품)</t>
    <phoneticPr fontId="14" type="noConversion"/>
  </si>
  <si>
    <t xml:space="preserve">① 전기요금  ② 수도요금: 
</t>
    <phoneticPr fontId="14" type="noConversion"/>
  </si>
  <si>
    <t>전화 인터넷 우편료, 기타</t>
    <phoneticPr fontId="14" type="noConversion"/>
  </si>
  <si>
    <t xml:space="preserve"> 세금(환경개선, 자동차, 하천사용료 등)
 협의회비 </t>
    <phoneticPr fontId="14" type="noConversion"/>
  </si>
  <si>
    <t>교원퇴수회 직원 퇴수회
기타 회의경비</t>
    <phoneticPr fontId="14" type="noConversion"/>
  </si>
  <si>
    <t>각종학비감면, 국가근로및 국가장학금 교비대응, 
교비근로장학금</t>
    <phoneticPr fontId="2" type="noConversion"/>
  </si>
  <si>
    <t>복지과, 유아교육과, 음악과 실습지원비</t>
    <phoneticPr fontId="2" type="noConversion"/>
  </si>
  <si>
    <t>업적연구(논문:700, 성악:1,200 , 그외독주 700)
1년에 1회에 한하여 지급
연구소 운영비(학생생활, 교회선교, 어학연구, 교회음악, 
역사문화, 성지언어)</t>
    <phoneticPr fontId="14" type="noConversion"/>
  </si>
  <si>
    <t>전산, 악기,방송, 총무 전반 기계기구</t>
    <phoneticPr fontId="2" type="noConversion"/>
  </si>
  <si>
    <t>도서관 서가류
책걸상, 사무용 가구
기타 집기류</t>
    <phoneticPr fontId="14" type="noConversion"/>
  </si>
  <si>
    <t>교육외비용</t>
    <phoneticPr fontId="2" type="noConversion"/>
  </si>
  <si>
    <r>
      <rPr>
        <b/>
        <sz val="16"/>
        <color theme="1"/>
        <rFont val="맑은 고딕"/>
        <family val="3"/>
        <charset val="129"/>
        <scheme val="minor"/>
      </rPr>
      <t>2014학년도 학교비  자금예산서</t>
    </r>
    <r>
      <rPr>
        <sz val="16"/>
        <color theme="1"/>
        <rFont val="맑은 고딕"/>
        <family val="3"/>
        <charset val="129"/>
        <scheme val="minor"/>
      </rPr>
      <t xml:space="preserve">
</t>
    </r>
    <r>
      <rPr>
        <sz val="11"/>
        <color theme="1"/>
        <rFont val="맑은 고딕"/>
        <family val="3"/>
        <charset val="129"/>
        <scheme val="minor"/>
      </rPr>
      <t>(기간: 2014. 3. 1 - 2015 .2. 28)</t>
    </r>
    <phoneticPr fontId="2" type="noConversion"/>
  </si>
  <si>
    <t>등록금회계
예산</t>
    <phoneticPr fontId="2" type="noConversion"/>
  </si>
  <si>
    <t>비등록회계    예산</t>
    <phoneticPr fontId="2" type="noConversion"/>
  </si>
  <si>
    <t>대학원수업료</t>
    <phoneticPr fontId="2" type="noConversion"/>
  </si>
  <si>
    <t>등록금회계
전입금</t>
    <phoneticPr fontId="2" type="noConversion"/>
  </si>
  <si>
    <t>2013 
추경예산</t>
    <phoneticPr fontId="2" type="noConversion"/>
  </si>
  <si>
    <t xml:space="preserve">
비등록금회계 
 예산</t>
    <phoneticPr fontId="2" type="noConversion"/>
  </si>
  <si>
    <t xml:space="preserve">
등록금회계 
예산</t>
    <phoneticPr fontId="2" type="noConversion"/>
  </si>
  <si>
    <t>2013
추경예산</t>
    <phoneticPr fontId="2" type="noConversion"/>
  </si>
  <si>
    <t>2014 예산</t>
    <phoneticPr fontId="2" type="noConversion"/>
  </si>
  <si>
    <t>비등록금회계
전출</t>
    <phoneticPr fontId="2" type="noConversion"/>
  </si>
  <si>
    <t>학부입학금</t>
    <phoneticPr fontId="2" type="noConversion"/>
  </si>
  <si>
    <t>대학원입학금</t>
    <phoneticPr fontId="2" type="noConversion"/>
  </si>
  <si>
    <t>학부수업료</t>
    <phoneticPr fontId="2" type="noConversion"/>
  </si>
  <si>
    <t xml:space="preserve">                                                      대신대학교</t>
    <phoneticPr fontId="2" type="noConversion"/>
  </si>
  <si>
    <t>2014 학교비 예산 총괄표</t>
    <phoneticPr fontId="2" type="noConversion"/>
  </si>
  <si>
    <t>5411            
  예금이자</t>
    <phoneticPr fontId="14" type="noConversion"/>
  </si>
  <si>
    <t>5410     
예금이자수입</t>
    <phoneticPr fontId="14" type="noConversion"/>
  </si>
  <si>
    <t>5421         
  잡수입</t>
    <phoneticPr fontId="14" type="noConversion"/>
  </si>
  <si>
    <t>5420          
  기타교육수입</t>
    <phoneticPr fontId="14" type="noConversion"/>
  </si>
  <si>
    <t>5218
등록금회계전입금</t>
    <phoneticPr fontId="14" type="noConversion"/>
  </si>
  <si>
    <t>5211          
경상비전입금</t>
    <phoneticPr fontId="14" type="noConversion"/>
  </si>
  <si>
    <t>5221          
 일반기부금</t>
    <phoneticPr fontId="14" type="noConversion"/>
  </si>
  <si>
    <t>5222            
 지정기부금</t>
    <phoneticPr fontId="14" type="noConversion"/>
  </si>
  <si>
    <t>5310           
 입시수수료수입</t>
    <phoneticPr fontId="14" type="noConversion"/>
  </si>
  <si>
    <t>5312        
  수험료</t>
    <phoneticPr fontId="14" type="noConversion"/>
  </si>
  <si>
    <t>2014
등록금회계</t>
    <phoneticPr fontId="2" type="noConversion"/>
  </si>
  <si>
    <t>2014
비등록금회계</t>
    <phoneticPr fontId="2" type="noConversion"/>
  </si>
  <si>
    <t>2014 예산</t>
    <phoneticPr fontId="14" type="noConversion"/>
  </si>
  <si>
    <t>2014학년도 교비 자금예산서</t>
    <phoneticPr fontId="14" type="noConversion"/>
  </si>
  <si>
    <t>(2014. 3. 1 - 2015. 2. 28)</t>
    <phoneticPr fontId="14" type="noConversion"/>
  </si>
  <si>
    <t>2013
추경예산</t>
    <phoneticPr fontId="14" type="noConversion"/>
  </si>
  <si>
    <t>2014 예산액</t>
    <phoneticPr fontId="14" type="noConversion"/>
  </si>
  <si>
    <t>4312           
 연구관리비</t>
    <phoneticPr fontId="14" type="noConversion"/>
  </si>
  <si>
    <t>4519 비등록금           
   회계전출금</t>
    <phoneticPr fontId="14" type="noConversion"/>
  </si>
  <si>
    <t>2014 예산</t>
    <phoneticPr fontId="14" type="noConversion"/>
  </si>
  <si>
    <t>2013 추경예산</t>
    <phoneticPr fontId="14" type="noConversion"/>
  </si>
  <si>
    <t>잡손실</t>
    <phoneticPr fontId="2" type="noConversion"/>
  </si>
  <si>
    <t>교육외 비용</t>
    <phoneticPr fontId="2" type="noConversion"/>
  </si>
  <si>
    <t>예측지 못한 교육외 비용</t>
    <phoneticPr fontId="2" type="noConversion"/>
  </si>
  <si>
    <t>2014 등록금회계 예산 총괄표</t>
    <phoneticPr fontId="2" type="noConversion"/>
  </si>
  <si>
    <t>2014학년도 등록금회계 자금예산서</t>
    <phoneticPr fontId="14" type="noConversion"/>
  </si>
  <si>
    <t>5110            
  등록금수입</t>
    <phoneticPr fontId="14" type="noConversion"/>
  </si>
  <si>
    <t>5111              학부입학금</t>
    <phoneticPr fontId="14" type="noConversion"/>
  </si>
  <si>
    <t>5112              대학원입학금</t>
    <phoneticPr fontId="14" type="noConversion"/>
  </si>
  <si>
    <t>5113
학부수업료</t>
    <phoneticPr fontId="2" type="noConversion"/>
  </si>
  <si>
    <t>5114
대학원수업료</t>
    <phoneticPr fontId="2" type="noConversion"/>
  </si>
  <si>
    <t>신입생 및 편입생 입학금</t>
    <phoneticPr fontId="14" type="noConversion"/>
  </si>
  <si>
    <t>일반대학원 및 신학대학원 입학금</t>
    <phoneticPr fontId="2" type="noConversion"/>
  </si>
  <si>
    <t>학부 수업료, 계절학기 수업료</t>
    <phoneticPr fontId="2" type="noConversion"/>
  </si>
  <si>
    <t>일반대학원 및 신학대학원 수업료</t>
    <phoneticPr fontId="2" type="noConversion"/>
  </si>
  <si>
    <t>5100  등록금및 수강료수입</t>
    <phoneticPr fontId="14" type="noConversion"/>
  </si>
  <si>
    <t>4)2014
예산액</t>
    <phoneticPr fontId="14" type="noConversion"/>
  </si>
  <si>
    <t>1314                                기계기구매입비</t>
    <phoneticPr fontId="14" type="noConversion"/>
  </si>
  <si>
    <t xml:space="preserve"> 본봉의 600%, 5월 50%</t>
    <phoneticPr fontId="14" type="noConversion"/>
  </si>
  <si>
    <t>본봉의 600%, 5월 50%</t>
    <phoneticPr fontId="14" type="noConversion"/>
  </si>
  <si>
    <t>총장 및 전임교원 급여, 직급별 연구보조비</t>
    <phoneticPr fontId="14" type="noConversion"/>
  </si>
  <si>
    <t>정근수당: 본봉의 100% 2회
명절(추석, 구정): 본봉의 50% 2회 
직무, 직책수당, 지도비, 가족수당, 학자금지원비
비전임교원(명예,초빙, 겸임)
졸업고사 출제수당, 전임교원 초과강의료</t>
    <phoneticPr fontId="14" type="noConversion"/>
  </si>
  <si>
    <t xml:space="preserve">정근수당: 본봉의 100% 2회
명절(추석, 구정): 본봉의 50% 2회, 가정의달 기본급 50%
직무, 직책, 기타, 급량보조비, 자녀학자금, 가족수당
</t>
    <phoneticPr fontId="14" type="noConversion"/>
  </si>
  <si>
    <t xml:space="preserve">임시계약직, 
행정조교 
</t>
    <phoneticPr fontId="14" type="noConversion"/>
  </si>
  <si>
    <t>일일잡부</t>
    <phoneticPr fontId="14" type="noConversion"/>
  </si>
  <si>
    <t xml:space="preserve">임시계약직 퇴직
행정조교 퇴직
</t>
    <phoneticPr fontId="14" type="noConversion"/>
  </si>
  <si>
    <t>캡스, 전기안전관리, 방역비, 청소노임, 경비노임,
교환기, 엘리베이터</t>
    <phoneticPr fontId="14" type="noConversion"/>
  </si>
  <si>
    <t xml:space="preserve"> 출장여비,당직비, 급여지급시(처장,직원)
  기타(내빈, 기타업무관련)</t>
    <phoneticPr fontId="14" type="noConversion"/>
  </si>
  <si>
    <t>총무(사무용품, 전산용품, 청소)
비서실 , 도서관, 기타</t>
    <phoneticPr fontId="14" type="noConversion"/>
  </si>
  <si>
    <t>대신대신문인쇄, 부서별 인쇄비</t>
    <phoneticPr fontId="14" type="noConversion"/>
  </si>
  <si>
    <t xml:space="preserve">
구내식당(교원), 방학중 교직원 식대
회식 및 기타
</t>
    <phoneticPr fontId="14" type="noConversion"/>
  </si>
  <si>
    <t>처장 세미나 참가,직원 세미나 참가
직무관련 교육</t>
    <phoneticPr fontId="14" type="noConversion"/>
  </si>
  <si>
    <t>월 유지보수료(부지관련,다솔, 자동발급,도서관, 회계, 급여, 세무, 법률, 홈페이지, 전산)
기타( 감사경비, 외부세무, 외부감사, 기타)</t>
    <phoneticPr fontId="14" type="noConversion"/>
  </si>
  <si>
    <t>신학과, 교회음악과,사회복지과
교목실, 총무(입졸업식,기타행사)
수련회, 신대원행사, 노회별행사</t>
    <phoneticPr fontId="14" type="noConversion"/>
  </si>
  <si>
    <t>총학   24,000            
동아리 4,000             학보사 1,000
원우회 13,500         
차기총학 6,000          차기원우회 2,500</t>
    <phoneticPr fontId="14" type="noConversion"/>
  </si>
  <si>
    <t>원우회 3개신학대학원체육대회: 6,000
기타</t>
    <phoneticPr fontId="2" type="noConversion"/>
  </si>
  <si>
    <t>입학금,수업료</t>
    <phoneticPr fontId="2" type="noConversion"/>
  </si>
  <si>
    <r>
      <t xml:space="preserve">5200            
</t>
    </r>
    <r>
      <rPr>
        <sz val="10"/>
        <rFont val="돋움"/>
        <family val="3"/>
        <charset val="129"/>
      </rPr>
      <t>전입금및기부금</t>
    </r>
    <phoneticPr fontId="14" type="noConversion"/>
  </si>
  <si>
    <t>5100 등록금 
및 수강료수입</t>
    <phoneticPr fontId="2" type="noConversion"/>
  </si>
  <si>
    <t>5120
단기수강료</t>
    <phoneticPr fontId="2" type="noConversion"/>
  </si>
  <si>
    <t>5121
단기수강료</t>
    <phoneticPr fontId="2" type="noConversion"/>
  </si>
  <si>
    <t>4)2014
예산액</t>
    <phoneticPr fontId="14" type="noConversion"/>
  </si>
  <si>
    <t xml:space="preserve">교회, 경건회, 일반후원금, 수련회 헌금
</t>
    <phoneticPr fontId="14" type="noConversion"/>
  </si>
  <si>
    <t>5230
국고보조금</t>
    <phoneticPr fontId="2" type="noConversion"/>
  </si>
  <si>
    <t>5231
교육부</t>
    <phoneticPr fontId="2" type="noConversion"/>
  </si>
  <si>
    <t>5232 지방자치
단체</t>
    <phoneticPr fontId="2" type="noConversion"/>
  </si>
  <si>
    <t>5232 기타국고
지원</t>
    <phoneticPr fontId="2" type="noConversion"/>
  </si>
  <si>
    <t>5231
교육부</t>
    <phoneticPr fontId="2" type="noConversion"/>
  </si>
  <si>
    <t>5232 기타국고
지원</t>
    <phoneticPr fontId="2" type="noConversion"/>
  </si>
  <si>
    <t>5233 지방자치
단체</t>
    <phoneticPr fontId="14" type="noConversion"/>
  </si>
  <si>
    <t>5300
교육부대수입</t>
    <phoneticPr fontId="2" type="noConversion"/>
  </si>
  <si>
    <t>5310 
입시수수료</t>
    <phoneticPr fontId="2" type="noConversion"/>
  </si>
  <si>
    <t>5312 수험료</t>
    <phoneticPr fontId="2" type="noConversion"/>
  </si>
  <si>
    <t>5320 
증명사용료</t>
    <phoneticPr fontId="2" type="noConversion"/>
  </si>
  <si>
    <t>5321 증명료</t>
    <phoneticPr fontId="2" type="noConversion"/>
  </si>
  <si>
    <t>5322
대여사용료</t>
    <phoneticPr fontId="2" type="noConversion"/>
  </si>
  <si>
    <t>5330 기타
교율부대수입</t>
    <phoneticPr fontId="2" type="noConversion"/>
  </si>
  <si>
    <t>5331 논문
심사료수입</t>
    <phoneticPr fontId="2" type="noConversion"/>
  </si>
  <si>
    <t>5339 기타교육
부대수입</t>
    <phoneticPr fontId="2" type="noConversion"/>
  </si>
  <si>
    <t>5420 기타교육
수입</t>
    <phoneticPr fontId="2" type="noConversion"/>
  </si>
  <si>
    <t>5421 잡수입</t>
    <phoneticPr fontId="2" type="noConversion"/>
  </si>
  <si>
    <t>어학강좌수강료
평생교육원, 목회신학원 수입</t>
    <phoneticPr fontId="2" type="noConversion"/>
  </si>
  <si>
    <t>법인회계로부터 경상비 전입금</t>
    <phoneticPr fontId="2" type="noConversion"/>
  </si>
  <si>
    <t>국가근로, 국가장학금, 장애인도우미</t>
    <phoneticPr fontId="2" type="noConversion"/>
  </si>
  <si>
    <t>보훈청, 통일원</t>
    <phoneticPr fontId="2" type="noConversion"/>
  </si>
  <si>
    <t>입시수럼료(신입,편입, 대학원,신대원)</t>
    <phoneticPr fontId="2" type="noConversion"/>
  </si>
  <si>
    <t>운동장 및 시설사용료, 도서관연체,복사비수입, 구내서점,
구내식당사용료, 기숙사 입사비 수입</t>
    <phoneticPr fontId="2" type="noConversion"/>
  </si>
  <si>
    <t>대학원 및 신대원 논문심사료</t>
    <phoneticPr fontId="2" type="noConversion"/>
  </si>
  <si>
    <t>졸업고사, 외국어시험응시료 등</t>
    <phoneticPr fontId="2" type="noConversion"/>
  </si>
  <si>
    <t>장학금 지급(백암, 대신장학기금)</t>
    <phoneticPr fontId="2" type="noConversion"/>
  </si>
  <si>
    <t>4100  보 수</t>
    <phoneticPr fontId="14" type="noConversion"/>
  </si>
  <si>
    <t>4110           교원보수</t>
    <phoneticPr fontId="14" type="noConversion"/>
  </si>
  <si>
    <t>4114  교원
법정부담금</t>
    <phoneticPr fontId="14" type="noConversion"/>
  </si>
  <si>
    <t>4120
직원보수</t>
    <phoneticPr fontId="2" type="noConversion"/>
  </si>
  <si>
    <t>4124  직원
법정부담금</t>
    <phoneticPr fontId="2" type="noConversion"/>
  </si>
  <si>
    <t>4)2014예산액</t>
    <phoneticPr fontId="14" type="noConversion"/>
  </si>
  <si>
    <t>4235
홍 보 비</t>
    <phoneticPr fontId="2" type="noConversion"/>
  </si>
  <si>
    <t>4310
 연 구 비</t>
    <phoneticPr fontId="2" type="noConversion"/>
  </si>
  <si>
    <t>4324 
논문심사료</t>
    <phoneticPr fontId="2" type="noConversion"/>
  </si>
  <si>
    <t>4329
기타학생경비</t>
    <phoneticPr fontId="2" type="noConversion"/>
  </si>
  <si>
    <t>4330 
입시관리비</t>
    <phoneticPr fontId="2" type="noConversion"/>
  </si>
  <si>
    <t>4331 입시수당</t>
    <phoneticPr fontId="2" type="noConversion"/>
  </si>
  <si>
    <t>4332 입시경비</t>
    <phoneticPr fontId="2" type="noConversion"/>
  </si>
  <si>
    <t>4420 기타
교육외비용</t>
    <phoneticPr fontId="14" type="noConversion"/>
  </si>
  <si>
    <t>4421 잡손실</t>
    <phoneticPr fontId="14" type="noConversion"/>
  </si>
  <si>
    <t>1300 고정자산
매입지출</t>
    <phoneticPr fontId="2" type="noConversion"/>
  </si>
  <si>
    <t>1310 유형
고정자산매입
지출</t>
    <phoneticPr fontId="2" type="noConversion"/>
  </si>
  <si>
    <t>1314 기계기구</t>
    <phoneticPr fontId="2" type="noConversion"/>
  </si>
  <si>
    <t>1315 집기비품</t>
    <phoneticPr fontId="2" type="noConversion"/>
  </si>
  <si>
    <t>1317 도서</t>
    <phoneticPr fontId="2" type="noConversion"/>
  </si>
  <si>
    <t>1319 
건설가계정</t>
    <phoneticPr fontId="2" type="noConversion"/>
  </si>
  <si>
    <t>4311 연구비</t>
    <phoneticPr fontId="2" type="noConversion"/>
  </si>
  <si>
    <t>국가장학금, 국가근로장학금, 장애인도우미
보훈장학금, 장학기부금 장학금 지출</t>
    <phoneticPr fontId="2" type="noConversion"/>
  </si>
  <si>
    <t xml:space="preserve">교내 장학기금 인출 장학금 </t>
    <phoneticPr fontId="2" type="noConversion"/>
  </si>
  <si>
    <t>2014학년도 비등록회계 자금예산서</t>
    <phoneticPr fontId="14" type="noConversion"/>
  </si>
  <si>
    <t>비등록회계(지출의부)</t>
    <phoneticPr fontId="14" type="noConversion"/>
  </si>
  <si>
    <t>비등록회계(수입의부)</t>
    <phoneticPr fontId="14" type="noConversion"/>
  </si>
  <si>
    <t>2014학년도 비등록금회계 자금예산서</t>
    <phoneticPr fontId="14" type="noConversion"/>
  </si>
  <si>
    <t>2014예산</t>
    <phoneticPr fontId="14" type="noConversion"/>
  </si>
  <si>
    <t>등록금 및 수강료</t>
    <phoneticPr fontId="14" type="noConversion"/>
  </si>
  <si>
    <t>전입금 및 기부금</t>
    <phoneticPr fontId="2" type="noConversion"/>
  </si>
  <si>
    <t>교육부대수입</t>
    <phoneticPr fontId="14" type="noConversion"/>
  </si>
  <si>
    <t>교육외 수입</t>
    <phoneticPr fontId="2" type="noConversion"/>
  </si>
  <si>
    <t>보수</t>
    <phoneticPr fontId="14" type="noConversion"/>
  </si>
  <si>
    <t>교육외 비용</t>
    <phoneticPr fontId="2" type="noConversion"/>
  </si>
  <si>
    <t>어학강좌, 평생교육원,목신원</t>
    <phoneticPr fontId="2" type="noConversion"/>
  </si>
  <si>
    <t>전입금, 기부금, 국고보조금</t>
    <phoneticPr fontId="2" type="noConversion"/>
  </si>
  <si>
    <t>입시수수료,증명사용료,기타부대</t>
    <phoneticPr fontId="2" type="noConversion"/>
  </si>
  <si>
    <t>예금이자, 잡수입</t>
    <phoneticPr fontId="2" type="noConversion"/>
  </si>
  <si>
    <t>법정부담금</t>
    <phoneticPr fontId="2" type="noConversion"/>
  </si>
  <si>
    <t>운영비,홍보비</t>
    <phoneticPr fontId="2" type="noConversion"/>
  </si>
  <si>
    <t>장학금, 입시관리비,연구비</t>
    <phoneticPr fontId="2" type="noConversion"/>
  </si>
  <si>
    <t>기계기구,집기비품, 도서 등</t>
    <phoneticPr fontId="2" type="noConversion"/>
  </si>
  <si>
    <t>5321        
 증명료</t>
    <phoneticPr fontId="14" type="noConversion"/>
  </si>
  <si>
    <t>5322         
대여사용료</t>
    <phoneticPr fontId="14" type="noConversion"/>
  </si>
  <si>
    <t>5300        
교육부대수입</t>
    <phoneticPr fontId="14" type="noConversion"/>
  </si>
  <si>
    <t>5320      
 증명사용료</t>
    <phoneticPr fontId="14" type="noConversion"/>
  </si>
  <si>
    <t>5112
대학원 입학금</t>
    <phoneticPr fontId="2" type="noConversion"/>
  </si>
  <si>
    <t>5114        
대학원 수업료</t>
    <phoneticPr fontId="14" type="noConversion"/>
  </si>
  <si>
    <t>5113
학부 수업료</t>
    <phoneticPr fontId="2" type="noConversion"/>
  </si>
  <si>
    <t>5111           
 학부 입학금</t>
    <phoneticPr fontId="14" type="noConversion"/>
  </si>
  <si>
    <t>2014
등록금회계</t>
    <phoneticPr fontId="2" type="noConversion"/>
  </si>
  <si>
    <t>2014
추경예산액</t>
    <phoneticPr fontId="14" type="noConversion"/>
  </si>
  <si>
    <t>5210           
 전입금수입</t>
    <phoneticPr fontId="14" type="noConversion"/>
  </si>
  <si>
    <t>5230        
 국고보조금</t>
    <phoneticPr fontId="14" type="noConversion"/>
  </si>
  <si>
    <r>
      <t xml:space="preserve">5331          
</t>
    </r>
    <r>
      <rPr>
        <sz val="10"/>
        <rFont val="돋움"/>
        <family val="3"/>
        <charset val="129"/>
      </rPr>
      <t>논문심사료수입</t>
    </r>
    <phoneticPr fontId="14" type="noConversion"/>
  </si>
  <si>
    <r>
      <t xml:space="preserve">1239     </t>
    </r>
    <r>
      <rPr>
        <sz val="9"/>
        <rFont val="돋움"/>
        <family val="3"/>
        <charset val="129"/>
      </rPr>
      <t>임의기타기금 인출</t>
    </r>
    <phoneticPr fontId="14" type="noConversion"/>
  </si>
  <si>
    <t>2014학년도 등록금회계 자금예산서</t>
    <phoneticPr fontId="14" type="noConversion"/>
  </si>
  <si>
    <t>5100  등록금 및 수강료수입</t>
    <phoneticPr fontId="14" type="noConversion"/>
  </si>
  <si>
    <t>4100     
 보수</t>
    <phoneticPr fontId="14" type="noConversion"/>
  </si>
  <si>
    <t>1242
임차보증금 지출</t>
    <phoneticPr fontId="14" type="noConversion"/>
  </si>
  <si>
    <t>4대 보험 법정부담금
(사학, 건강, 국민, 고용, 산재)</t>
    <phoneticPr fontId="2" type="noConversion"/>
  </si>
  <si>
    <t>홍보 기부금에 대한 홍보비</t>
    <phoneticPr fontId="2" type="noConversion"/>
  </si>
  <si>
    <t>평생교육원, 목회신학원 지출</t>
    <phoneticPr fontId="2" type="noConversion"/>
  </si>
  <si>
    <t>한국연구재단 보조 연구비</t>
    <phoneticPr fontId="2" type="noConversion"/>
  </si>
  <si>
    <t>논문 심사수입 범위 내</t>
    <phoneticPr fontId="2" type="noConversion"/>
  </si>
  <si>
    <t>기숙사 경비</t>
    <phoneticPr fontId="2" type="noConversion"/>
  </si>
  <si>
    <t>입시 수험료 범위 내</t>
    <phoneticPr fontId="2" type="noConversion"/>
  </si>
  <si>
    <t xml:space="preserve">예측치 못한 교육외 비용, 국가보조금 잔액 반납 </t>
    <phoneticPr fontId="2" type="noConversion"/>
  </si>
  <si>
    <t>기타기금 적립</t>
    <phoneticPr fontId="2" type="noConversion"/>
  </si>
  <si>
    <t>5200전입금및기부금</t>
    <phoneticPr fontId="2" type="noConversion"/>
  </si>
  <si>
    <t>5210 전입금
수입</t>
    <phoneticPr fontId="2" type="noConversion"/>
  </si>
  <si>
    <t>5211 경상비
전입금</t>
    <phoneticPr fontId="2" type="noConversion"/>
  </si>
  <si>
    <t>5212 법정부담
금전입금</t>
    <phoneticPr fontId="2" type="noConversion"/>
  </si>
  <si>
    <t>5)2013
추경예산액</t>
    <phoneticPr fontId="14" type="noConversion"/>
  </si>
  <si>
    <t>5214기금회계 전입금</t>
    <phoneticPr fontId="2" type="noConversion"/>
  </si>
  <si>
    <t>5230 
국고보조금</t>
    <phoneticPr fontId="2" type="noConversion"/>
  </si>
  <si>
    <t>5232 교육부</t>
    <phoneticPr fontId="2" type="noConversion"/>
  </si>
  <si>
    <t>5232 기타국고지원</t>
    <phoneticPr fontId="2" type="noConversion"/>
  </si>
  <si>
    <t>5220
기부금수입</t>
    <phoneticPr fontId="2" type="noConversion"/>
  </si>
  <si>
    <t>5221
일반기부금</t>
    <phoneticPr fontId="2" type="noConversion"/>
  </si>
  <si>
    <t>5222
지정기부금</t>
    <phoneticPr fontId="2" type="noConversion"/>
  </si>
  <si>
    <t>5233
지방자치단체</t>
    <phoneticPr fontId="2" type="noConversion"/>
  </si>
  <si>
    <t>5300
교육부대수입</t>
    <phoneticPr fontId="2" type="noConversion"/>
  </si>
  <si>
    <t>5310
입시수수료수입</t>
    <phoneticPr fontId="2" type="noConversion"/>
  </si>
  <si>
    <t>5312
수험료</t>
    <phoneticPr fontId="2" type="noConversion"/>
  </si>
  <si>
    <t>5320
증명사용료</t>
    <phoneticPr fontId="2" type="noConversion"/>
  </si>
  <si>
    <t>5321
증명료</t>
    <phoneticPr fontId="2" type="noConversion"/>
  </si>
  <si>
    <t>5322
대여사용료</t>
    <phoneticPr fontId="2" type="noConversion"/>
  </si>
  <si>
    <t>5330
기타교육부대수입</t>
    <phoneticPr fontId="2" type="noConversion"/>
  </si>
  <si>
    <t>5331
논문심사료수입</t>
    <phoneticPr fontId="2" type="noConversion"/>
  </si>
  <si>
    <t>5339
기타교육부대수입</t>
    <phoneticPr fontId="2" type="noConversion"/>
  </si>
  <si>
    <t>5)2013
추경예산액</t>
    <phoneticPr fontId="14" type="noConversion"/>
  </si>
  <si>
    <t>4324
논문심사료</t>
    <phoneticPr fontId="2" type="noConversion"/>
  </si>
  <si>
    <t>4330
입시관리비</t>
    <phoneticPr fontId="2" type="noConversion"/>
  </si>
  <si>
    <t>4331
입시수당</t>
    <phoneticPr fontId="2" type="noConversion"/>
  </si>
  <si>
    <t>4332
입시경비</t>
    <phoneticPr fontId="2" type="noConversion"/>
  </si>
  <si>
    <t>5120
단기수강료</t>
    <phoneticPr fontId="2" type="noConversion"/>
  </si>
  <si>
    <t>5121
단기수강료</t>
    <phoneticPr fontId="2" type="noConversion"/>
  </si>
  <si>
    <t>5)2013 
추경예산액</t>
    <phoneticPr fontId="14" type="noConversion"/>
  </si>
  <si>
    <t>4500
전출금</t>
    <phoneticPr fontId="2" type="noConversion"/>
  </si>
  <si>
    <t>4400  
교육외비용</t>
    <phoneticPr fontId="14" type="noConversion"/>
  </si>
  <si>
    <t>4510
전출금</t>
    <phoneticPr fontId="2" type="noConversion"/>
  </si>
  <si>
    <t>4511 등록금
회계전출금</t>
    <phoneticPr fontId="2" type="noConversion"/>
  </si>
  <si>
    <t>2013 추경예산</t>
    <phoneticPr fontId="2" type="noConversion"/>
  </si>
  <si>
    <t>2013 추경예산</t>
    <phoneticPr fontId="14" type="noConversion"/>
  </si>
  <si>
    <t>단기수강료</t>
    <phoneticPr fontId="2" type="noConversion"/>
  </si>
  <si>
    <t>전입및기부금</t>
    <phoneticPr fontId="2" type="noConversion"/>
  </si>
  <si>
    <t>교육부대수입</t>
    <phoneticPr fontId="2" type="noConversion"/>
  </si>
  <si>
    <t>2014 비등록금회계 예산 총괄표</t>
    <phoneticPr fontId="2" type="noConversion"/>
  </si>
  <si>
    <t>전출금</t>
    <phoneticPr fontId="2" type="noConversion"/>
  </si>
  <si>
    <t>2014 예산</t>
    <phoneticPr fontId="14" type="noConversion"/>
  </si>
  <si>
    <t>2014 예산</t>
    <phoneticPr fontId="14" type="noConversion"/>
  </si>
  <si>
    <t>5212
법정부담금전입금</t>
    <phoneticPr fontId="2" type="noConversion"/>
  </si>
  <si>
    <t>2013 추경예산</t>
    <phoneticPr fontId="14" type="noConversion"/>
  </si>
  <si>
    <t>2014
비등록금회계</t>
    <phoneticPr fontId="2" type="noConversion"/>
  </si>
  <si>
    <t>2014학년도 교비 예산 총칙</t>
    <phoneticPr fontId="2" type="noConversion"/>
  </si>
  <si>
    <t>(등록금회계:3,480,000천원    비등록금회계: 1,290,000천원)</t>
    <phoneticPr fontId="2" type="noConversion"/>
  </si>
  <si>
    <t>2. 2014학년도 등록금은 동결(실제적인 0.002%인하)</t>
    <phoneticPr fontId="2" type="noConversion"/>
  </si>
  <si>
    <t>3. 급여 및 강의료는 전년도 대비 동결한다.</t>
    <phoneticPr fontId="2" type="noConversion"/>
  </si>
  <si>
    <t>4. 등록금 수입 및 전체적인 수입감소로 대부분의 지출항목을 감소편성</t>
    <phoneticPr fontId="2" type="noConversion"/>
  </si>
  <si>
    <t>1. 2014학년도 교비회계 예산 총액은 4,770,000천원으로 한다.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</si>
</sst>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#,##0_ "/>
    <numFmt numFmtId="177" formatCode="0_);[Red]\(0\)"/>
    <numFmt numFmtId="178" formatCode="0.0%"/>
    <numFmt numFmtId="179" formatCode="#,##0;[Red]#,##0"/>
  </numFmts>
  <fonts count="6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굴림체"/>
      <family val="3"/>
      <charset val="129"/>
    </font>
    <font>
      <b/>
      <sz val="9"/>
      <color rgb="FF000000"/>
      <name val="굴림체"/>
      <family val="3"/>
      <charset val="129"/>
    </font>
    <font>
      <sz val="9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sz val="8"/>
      <color rgb="FF000000"/>
      <name val="굴림체"/>
      <family val="3"/>
      <charset val="129"/>
    </font>
    <font>
      <b/>
      <sz val="11"/>
      <color rgb="FF000000"/>
      <name val="굴림체"/>
      <family val="3"/>
      <charset val="129"/>
    </font>
    <font>
      <sz val="11"/>
      <color rgb="FF000000"/>
      <name val="굴림체"/>
      <family val="3"/>
      <charset val="129"/>
    </font>
    <font>
      <b/>
      <sz val="8"/>
      <color rgb="FF000000"/>
      <name val="굴림체"/>
      <family val="3"/>
      <charset val="129"/>
    </font>
    <font>
      <sz val="8"/>
      <color theme="1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rgb="FF000000"/>
      <name val="한양신명조"/>
      <family val="3"/>
      <charset val="129"/>
    </font>
    <font>
      <sz val="8"/>
      <name val="돋움"/>
      <family val="3"/>
      <charset val="129"/>
    </font>
    <font>
      <sz val="11"/>
      <name val="굴림"/>
      <family val="3"/>
      <charset val="129"/>
    </font>
    <font>
      <b/>
      <sz val="10"/>
      <color rgb="FF000000"/>
      <name val="한양신명조"/>
      <family val="3"/>
      <charset val="129"/>
    </font>
    <font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맑은 고딕"/>
      <family val="2"/>
      <charset val="129"/>
      <scheme val="minor"/>
    </font>
    <font>
      <b/>
      <sz val="18"/>
      <name val="굴림"/>
      <family val="3"/>
      <charset val="129"/>
    </font>
    <font>
      <b/>
      <u/>
      <sz val="18"/>
      <name val="굴림"/>
      <family val="3"/>
      <charset val="129"/>
    </font>
    <font>
      <b/>
      <sz val="12"/>
      <name val="굴림"/>
      <family val="3"/>
      <charset val="129"/>
    </font>
    <font>
      <b/>
      <sz val="14"/>
      <name val="굴림체"/>
      <family val="3"/>
      <charset val="129"/>
    </font>
    <font>
      <sz val="12"/>
      <name val="굴림체"/>
      <family val="3"/>
      <charset val="129"/>
    </font>
    <font>
      <sz val="10"/>
      <name val="굴림체"/>
      <family val="3"/>
      <charset val="129"/>
    </font>
    <font>
      <sz val="11"/>
      <name val="굴림체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u/>
      <sz val="22"/>
      <name val="돋움"/>
      <family val="3"/>
      <charset val="129"/>
    </font>
    <font>
      <u/>
      <sz val="22"/>
      <name val="돋움"/>
      <family val="3"/>
      <charset val="129"/>
    </font>
    <font>
      <b/>
      <sz val="14"/>
      <name val="돋움"/>
      <family val="3"/>
      <charset val="129"/>
    </font>
    <font>
      <b/>
      <sz val="11"/>
      <name val="돋움"/>
      <family val="3"/>
      <charset val="129"/>
    </font>
    <font>
      <sz val="10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6"/>
      <color theme="1"/>
      <name val="맑은 고딕"/>
      <family val="2"/>
      <charset val="129"/>
      <scheme val="minor"/>
    </font>
    <font>
      <b/>
      <sz val="10"/>
      <color theme="1"/>
      <name val="굴림체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name val="굴림"/>
      <family val="3"/>
      <charset val="129"/>
    </font>
    <font>
      <b/>
      <sz val="10"/>
      <color theme="1"/>
      <name val="맑은 고딕"/>
      <family val="2"/>
      <charset val="129"/>
      <scheme val="minor"/>
    </font>
    <font>
      <sz val="18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굴림"/>
      <family val="3"/>
      <charset val="129"/>
    </font>
    <font>
      <sz val="8"/>
      <color theme="1"/>
      <name val="굴림체"/>
      <family val="3"/>
      <charset val="129"/>
    </font>
    <font>
      <sz val="12"/>
      <name val="굴림"/>
      <family val="3"/>
      <charset val="129"/>
    </font>
    <font>
      <sz val="9"/>
      <name val="돋움"/>
      <family val="3"/>
      <charset val="129"/>
    </font>
    <font>
      <b/>
      <sz val="10"/>
      <color rgb="FF000000"/>
      <name val="굴림"/>
      <family val="3"/>
      <charset val="129"/>
    </font>
    <font>
      <b/>
      <sz val="10"/>
      <color theme="1"/>
      <name val="굴림"/>
      <family val="3"/>
      <charset val="129"/>
    </font>
    <font>
      <b/>
      <sz val="6"/>
      <color rgb="FF000000"/>
      <name val="굴림체"/>
      <family val="3"/>
      <charset val="129"/>
    </font>
    <font>
      <sz val="6"/>
      <color rgb="FF000000"/>
      <name val="한양신명조"/>
      <family val="3"/>
      <charset val="129"/>
    </font>
    <font>
      <sz val="6"/>
      <color rgb="FF000000"/>
      <name val="굴림체"/>
      <family val="3"/>
      <charset val="129"/>
    </font>
    <font>
      <b/>
      <sz val="6"/>
      <color rgb="FF000000"/>
      <name val="한양신명조"/>
      <family val="3"/>
      <charset val="129"/>
    </font>
    <font>
      <sz val="9"/>
      <color rgb="FF000000"/>
      <name val="한양신명조"/>
      <family val="3"/>
      <charset val="129"/>
    </font>
    <font>
      <b/>
      <sz val="10"/>
      <name val="돋움"/>
      <family val="3"/>
      <charset val="129"/>
    </font>
    <font>
      <b/>
      <sz val="11"/>
      <color theme="1"/>
      <name val="맑은 고딕"/>
      <family val="2"/>
      <charset val="129"/>
      <scheme val="minor"/>
    </font>
    <font>
      <b/>
      <sz val="14"/>
      <name val="굴림"/>
      <family val="3"/>
      <charset val="129"/>
    </font>
    <font>
      <b/>
      <u/>
      <sz val="20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2" fillId="0" borderId="0"/>
    <xf numFmtId="41" fontId="32" fillId="0" borderId="0" applyFont="0" applyFill="0" applyBorder="0" applyAlignment="0" applyProtection="0"/>
  </cellStyleXfs>
  <cellXfs count="529">
    <xf numFmtId="0" fontId="0" fillId="0" borderId="0" xfId="0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3" fontId="6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1" fontId="6" fillId="0" borderId="2" xfId="2" applyFont="1" applyBorder="1" applyAlignment="1">
      <alignment horizontal="right" vertical="center" wrapText="1"/>
    </xf>
    <xf numFmtId="177" fontId="6" fillId="0" borderId="2" xfId="2" applyNumberFormat="1" applyFont="1" applyBorder="1" applyAlignment="1">
      <alignment horizontal="right" vertical="center" wrapText="1"/>
    </xf>
    <xf numFmtId="177" fontId="13" fillId="0" borderId="2" xfId="2" applyNumberFormat="1" applyFont="1" applyBorder="1" applyAlignment="1">
      <alignment horizontal="right" vertical="center" wrapText="1"/>
    </xf>
    <xf numFmtId="41" fontId="13" fillId="0" borderId="2" xfId="2" applyFont="1" applyBorder="1" applyAlignment="1">
      <alignment horizontal="right" vertical="center" wrapText="1"/>
    </xf>
    <xf numFmtId="41" fontId="3" fillId="0" borderId="3" xfId="2" applyFont="1" applyBorder="1" applyAlignment="1">
      <alignment horizontal="right" vertical="center" wrapText="1"/>
    </xf>
    <xf numFmtId="41" fontId="3" fillId="0" borderId="10" xfId="2" applyFont="1" applyBorder="1" applyAlignment="1">
      <alignment horizontal="right" vertical="center" wrapText="1"/>
    </xf>
    <xf numFmtId="3" fontId="3" fillId="0" borderId="10" xfId="0" applyNumberFormat="1" applyFont="1" applyBorder="1" applyAlignment="1">
      <alignment horizontal="right" vertical="center" wrapText="1"/>
    </xf>
    <xf numFmtId="41" fontId="16" fillId="0" borderId="2" xfId="2" applyFont="1" applyBorder="1" applyAlignment="1">
      <alignment horizontal="right" vertical="center" wrapText="1"/>
    </xf>
    <xf numFmtId="41" fontId="3" fillId="0" borderId="2" xfId="2" applyFont="1" applyBorder="1" applyAlignment="1">
      <alignment horizontal="right" vertical="center" wrapText="1"/>
    </xf>
    <xf numFmtId="177" fontId="3" fillId="0" borderId="2" xfId="2" applyNumberFormat="1" applyFont="1" applyBorder="1" applyAlignment="1">
      <alignment horizontal="right" vertical="center" wrapText="1"/>
    </xf>
    <xf numFmtId="41" fontId="20" fillId="0" borderId="0" xfId="2" applyFont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 wrapText="1"/>
    </xf>
    <xf numFmtId="0" fontId="20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176" fontId="22" fillId="0" borderId="18" xfId="0" applyNumberFormat="1" applyFont="1" applyBorder="1" applyAlignment="1">
      <alignment vertical="center"/>
    </xf>
    <xf numFmtId="176" fontId="22" fillId="0" borderId="19" xfId="0" applyNumberFormat="1" applyFont="1" applyBorder="1" applyAlignment="1">
      <alignment vertical="center"/>
    </xf>
    <xf numFmtId="0" fontId="24" fillId="0" borderId="23" xfId="0" applyFont="1" applyBorder="1" applyAlignment="1">
      <alignment horizontal="center"/>
    </xf>
    <xf numFmtId="0" fontId="11" fillId="0" borderId="21" xfId="0" applyFont="1" applyBorder="1">
      <alignment vertical="center"/>
    </xf>
    <xf numFmtId="0" fontId="12" fillId="0" borderId="21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0" xfId="0" applyFont="1" applyBorder="1">
      <alignment vertical="center"/>
    </xf>
    <xf numFmtId="0" fontId="21" fillId="0" borderId="21" xfId="0" applyFont="1" applyBorder="1">
      <alignment vertical="center"/>
    </xf>
    <xf numFmtId="178" fontId="29" fillId="0" borderId="18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178" fontId="29" fillId="0" borderId="18" xfId="1" applyNumberFormat="1" applyFont="1" applyBorder="1" applyAlignment="1">
      <alignment horizontal="center" vertical="center"/>
    </xf>
    <xf numFmtId="178" fontId="22" fillId="0" borderId="18" xfId="1" applyNumberFormat="1" applyFont="1" applyBorder="1" applyAlignment="1">
      <alignment vertical="center"/>
    </xf>
    <xf numFmtId="178" fontId="22" fillId="0" borderId="19" xfId="1" applyNumberFormat="1" applyFont="1" applyBorder="1" applyAlignment="1">
      <alignment vertical="center"/>
    </xf>
    <xf numFmtId="0" fontId="12" fillId="0" borderId="21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4" fillId="0" borderId="0" xfId="3" applyFont="1" applyAlignment="1">
      <alignment horizontal="left" vertical="center"/>
    </xf>
    <xf numFmtId="0" fontId="32" fillId="0" borderId="0" xfId="3" applyAlignment="1">
      <alignment vertical="center"/>
    </xf>
    <xf numFmtId="0" fontId="32" fillId="0" borderId="0" xfId="3" applyAlignment="1">
      <alignment horizontal="center" vertical="center"/>
    </xf>
    <xf numFmtId="0" fontId="32" fillId="0" borderId="0" xfId="3"/>
    <xf numFmtId="0" fontId="36" fillId="0" borderId="0" xfId="3" applyFont="1" applyAlignment="1">
      <alignment vertical="center"/>
    </xf>
    <xf numFmtId="0" fontId="32" fillId="0" borderId="0" xfId="3" applyAlignment="1">
      <alignment horizontal="right" vertical="center"/>
    </xf>
    <xf numFmtId="0" fontId="32" fillId="0" borderId="22" xfId="3" applyBorder="1" applyAlignment="1">
      <alignment horizontal="center" vertical="center"/>
    </xf>
    <xf numFmtId="0" fontId="32" fillId="0" borderId="19" xfId="3" applyBorder="1" applyAlignment="1">
      <alignment horizontal="center" vertical="center"/>
    </xf>
    <xf numFmtId="0" fontId="32" fillId="0" borderId="33" xfId="3" applyBorder="1" applyAlignment="1">
      <alignment vertical="center" wrapText="1"/>
    </xf>
    <xf numFmtId="0" fontId="32" fillId="0" borderId="34" xfId="3" applyBorder="1" applyAlignment="1">
      <alignment vertical="center"/>
    </xf>
    <xf numFmtId="179" fontId="32" fillId="0" borderId="34" xfId="3" applyNumberFormat="1" applyBorder="1" applyAlignment="1">
      <alignment vertical="center"/>
    </xf>
    <xf numFmtId="176" fontId="32" fillId="0" borderId="34" xfId="3" applyNumberForma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32" fillId="0" borderId="36" xfId="3" applyBorder="1" applyAlignment="1">
      <alignment horizontal="center" vertical="center"/>
    </xf>
    <xf numFmtId="0" fontId="32" fillId="0" borderId="18" xfId="3" applyBorder="1" applyAlignment="1">
      <alignment vertical="center" wrapText="1"/>
    </xf>
    <xf numFmtId="0" fontId="32" fillId="0" borderId="18" xfId="3" applyBorder="1" applyAlignment="1">
      <alignment vertical="center"/>
    </xf>
    <xf numFmtId="179" fontId="32" fillId="0" borderId="18" xfId="3" applyNumberFormat="1" applyBorder="1" applyAlignment="1">
      <alignment vertical="center"/>
    </xf>
    <xf numFmtId="179" fontId="32" fillId="0" borderId="29" xfId="3" applyNumberFormat="1" applyBorder="1" applyAlignment="1">
      <alignment vertical="center"/>
    </xf>
    <xf numFmtId="176" fontId="32" fillId="0" borderId="29" xfId="3" applyNumberForma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32" fillId="0" borderId="37" xfId="3" applyBorder="1" applyAlignment="1">
      <alignment horizontal="center" vertical="center"/>
    </xf>
    <xf numFmtId="0" fontId="14" fillId="0" borderId="21" xfId="3" applyFont="1" applyBorder="1" applyAlignment="1">
      <alignment vertical="center" wrapText="1"/>
    </xf>
    <xf numFmtId="0" fontId="14" fillId="0" borderId="21" xfId="3" applyFont="1" applyBorder="1" applyAlignment="1">
      <alignment horizontal="left" vertical="center" wrapText="1"/>
    </xf>
    <xf numFmtId="0" fontId="32" fillId="0" borderId="18" xfId="3" applyBorder="1" applyAlignment="1">
      <alignment horizontal="left" vertical="center" wrapText="1"/>
    </xf>
    <xf numFmtId="0" fontId="32" fillId="0" borderId="31" xfId="3" applyBorder="1" applyAlignment="1">
      <alignment vertical="center" wrapText="1"/>
    </xf>
    <xf numFmtId="179" fontId="32" fillId="0" borderId="31" xfId="3" applyNumberFormat="1" applyBorder="1" applyAlignment="1">
      <alignment vertical="center"/>
    </xf>
    <xf numFmtId="179" fontId="32" fillId="0" borderId="30" xfId="3" applyNumberFormat="1" applyBorder="1" applyAlignment="1">
      <alignment vertical="center"/>
    </xf>
    <xf numFmtId="176" fontId="32" fillId="0" borderId="30" xfId="3" applyNumberFormat="1" applyBorder="1" applyAlignment="1">
      <alignment vertical="center"/>
    </xf>
    <xf numFmtId="0" fontId="14" fillId="0" borderId="38" xfId="3" applyFont="1" applyBorder="1" applyAlignment="1">
      <alignment vertical="center" wrapText="1"/>
    </xf>
    <xf numFmtId="0" fontId="32" fillId="0" borderId="17" xfId="3" applyBorder="1" applyAlignment="1">
      <alignment vertical="center" wrapText="1" shrinkToFit="1"/>
    </xf>
    <xf numFmtId="176" fontId="32" fillId="0" borderId="18" xfId="3" applyNumberFormat="1" applyBorder="1" applyAlignment="1">
      <alignment vertical="center"/>
    </xf>
    <xf numFmtId="0" fontId="32" fillId="0" borderId="29" xfId="3" applyBorder="1" applyAlignment="1">
      <alignment vertical="center" wrapText="1"/>
    </xf>
    <xf numFmtId="0" fontId="14" fillId="0" borderId="39" xfId="3" applyFont="1" applyBorder="1" applyAlignment="1">
      <alignment vertical="center" wrapText="1"/>
    </xf>
    <xf numFmtId="0" fontId="32" fillId="0" borderId="30" xfId="3" applyBorder="1"/>
    <xf numFmtId="0" fontId="32" fillId="0" borderId="40" xfId="3" applyBorder="1" applyAlignment="1">
      <alignment vertical="center" wrapText="1"/>
    </xf>
    <xf numFmtId="0" fontId="32" fillId="0" borderId="41" xfId="3" applyBorder="1" applyAlignment="1">
      <alignment horizontal="center" vertical="center"/>
    </xf>
    <xf numFmtId="0" fontId="32" fillId="0" borderId="30" xfId="3" applyBorder="1" applyAlignment="1">
      <alignment horizontal="center" vertical="center"/>
    </xf>
    <xf numFmtId="179" fontId="32" fillId="0" borderId="19" xfId="3" applyNumberFormat="1" applyBorder="1" applyAlignment="1">
      <alignment vertical="center"/>
    </xf>
    <xf numFmtId="0" fontId="14" fillId="0" borderId="39" xfId="3" applyFont="1" applyBorder="1" applyAlignment="1">
      <alignment vertical="center"/>
    </xf>
    <xf numFmtId="0" fontId="32" fillId="0" borderId="29" xfId="3" applyBorder="1" applyAlignment="1">
      <alignment horizontal="center" vertical="center"/>
    </xf>
    <xf numFmtId="0" fontId="32" fillId="0" borderId="17" xfId="3" applyBorder="1" applyAlignment="1">
      <alignment vertical="center" wrapText="1"/>
    </xf>
    <xf numFmtId="0" fontId="32" fillId="0" borderId="23" xfId="3" applyBorder="1" applyAlignment="1">
      <alignment vertical="center"/>
    </xf>
    <xf numFmtId="0" fontId="32" fillId="0" borderId="23" xfId="3" applyBorder="1"/>
    <xf numFmtId="0" fontId="14" fillId="5" borderId="39" xfId="3" applyFont="1" applyFill="1" applyBorder="1" applyAlignment="1">
      <alignment vertical="center" wrapText="1"/>
    </xf>
    <xf numFmtId="0" fontId="32" fillId="0" borderId="30" xfId="3" applyBorder="1" applyAlignment="1">
      <alignment vertical="center" wrapText="1"/>
    </xf>
    <xf numFmtId="0" fontId="14" fillId="0" borderId="44" xfId="3" applyFont="1" applyBorder="1" applyAlignment="1">
      <alignment vertical="center" wrapText="1"/>
    </xf>
    <xf numFmtId="0" fontId="32" fillId="0" borderId="29" xfId="3" applyBorder="1" applyAlignment="1">
      <alignment vertical="center"/>
    </xf>
    <xf numFmtId="0" fontId="32" fillId="0" borderId="43" xfId="3" applyBorder="1" applyAlignment="1">
      <alignment vertical="center" wrapText="1"/>
    </xf>
    <xf numFmtId="0" fontId="32" fillId="0" borderId="22" xfId="3" applyBorder="1" applyAlignment="1">
      <alignment horizontal="center" vertical="center" wrapText="1"/>
    </xf>
    <xf numFmtId="176" fontId="32" fillId="0" borderId="19" xfId="4" applyNumberFormat="1" applyBorder="1" applyAlignment="1">
      <alignment vertical="center"/>
    </xf>
    <xf numFmtId="176" fontId="32" fillId="0" borderId="19" xfId="3" applyNumberFormat="1" applyBorder="1" applyAlignment="1">
      <alignment vertical="center"/>
    </xf>
    <xf numFmtId="0" fontId="14" fillId="0" borderId="20" xfId="3" applyFont="1" applyBorder="1" applyAlignment="1">
      <alignment vertical="center"/>
    </xf>
    <xf numFmtId="176" fontId="32" fillId="0" borderId="45" xfId="3" applyNumberFormat="1" applyBorder="1" applyAlignment="1">
      <alignment vertical="center"/>
    </xf>
    <xf numFmtId="0" fontId="14" fillId="0" borderId="46" xfId="3" applyFont="1" applyBorder="1" applyAlignment="1">
      <alignment vertical="center"/>
    </xf>
    <xf numFmtId="0" fontId="32" fillId="0" borderId="35" xfId="3" applyBorder="1" applyAlignment="1">
      <alignment vertical="center"/>
    </xf>
    <xf numFmtId="0" fontId="32" fillId="0" borderId="36" xfId="3" applyBorder="1" applyAlignment="1"/>
    <xf numFmtId="0" fontId="32" fillId="0" borderId="37" xfId="3" applyBorder="1" applyAlignment="1"/>
    <xf numFmtId="0" fontId="32" fillId="0" borderId="31" xfId="3" applyBorder="1" applyAlignment="1"/>
    <xf numFmtId="0" fontId="32" fillId="5" borderId="18" xfId="3" applyFill="1" applyBorder="1" applyAlignment="1">
      <alignment vertical="center" wrapText="1"/>
    </xf>
    <xf numFmtId="176" fontId="32" fillId="5" borderId="18" xfId="3" applyNumberFormat="1" applyFill="1" applyBorder="1" applyAlignment="1">
      <alignment vertical="center"/>
    </xf>
    <xf numFmtId="176" fontId="32" fillId="5" borderId="29" xfId="3" applyNumberFormat="1" applyFill="1" applyBorder="1" applyAlignment="1">
      <alignment vertical="center"/>
    </xf>
    <xf numFmtId="3" fontId="14" fillId="5" borderId="21" xfId="3" applyNumberFormat="1" applyFont="1" applyFill="1" applyBorder="1" applyAlignment="1">
      <alignment horizontal="left" vertical="center" wrapText="1"/>
    </xf>
    <xf numFmtId="0" fontId="32" fillId="0" borderId="29" xfId="3" applyBorder="1" applyAlignment="1"/>
    <xf numFmtId="0" fontId="14" fillId="5" borderId="21" xfId="3" applyFont="1" applyFill="1" applyBorder="1" applyAlignment="1">
      <alignment vertical="center" wrapText="1"/>
    </xf>
    <xf numFmtId="0" fontId="32" fillId="0" borderId="18" xfId="3" applyBorder="1" applyAlignment="1">
      <alignment horizontal="center" vertical="center" wrapText="1"/>
    </xf>
    <xf numFmtId="176" fontId="32" fillId="0" borderId="31" xfId="3" applyNumberFormat="1" applyBorder="1" applyAlignment="1">
      <alignment vertical="center"/>
    </xf>
    <xf numFmtId="0" fontId="32" fillId="0" borderId="48" xfId="3" applyBorder="1" applyAlignment="1">
      <alignment vertical="center" wrapText="1"/>
    </xf>
    <xf numFmtId="0" fontId="32" fillId="5" borderId="29" xfId="3" applyFill="1" applyBorder="1" applyAlignment="1">
      <alignment vertical="center" wrapText="1"/>
    </xf>
    <xf numFmtId="0" fontId="32" fillId="0" borderId="37" xfId="3" applyBorder="1" applyAlignment="1">
      <alignment vertical="center"/>
    </xf>
    <xf numFmtId="3" fontId="14" fillId="0" borderId="21" xfId="3" applyNumberFormat="1" applyFont="1" applyBorder="1" applyAlignment="1">
      <alignment vertical="center" wrapText="1"/>
    </xf>
    <xf numFmtId="0" fontId="14" fillId="0" borderId="39" xfId="3" applyFont="1" applyBorder="1" applyAlignment="1">
      <alignment vertical="center" wrapText="1" shrinkToFit="1"/>
    </xf>
    <xf numFmtId="0" fontId="14" fillId="5" borderId="21" xfId="3" applyFont="1" applyFill="1" applyBorder="1" applyAlignment="1">
      <alignment vertical="center"/>
    </xf>
    <xf numFmtId="0" fontId="32" fillId="0" borderId="32" xfId="3" applyBorder="1" applyAlignment="1">
      <alignment vertical="center" wrapText="1"/>
    </xf>
    <xf numFmtId="0" fontId="32" fillId="0" borderId="43" xfId="3" applyBorder="1" applyAlignment="1">
      <alignment horizontal="center" vertical="center" wrapText="1"/>
    </xf>
    <xf numFmtId="0" fontId="32" fillId="3" borderId="36" xfId="3" applyFill="1" applyBorder="1" applyAlignment="1">
      <alignment horizontal="center" vertical="center" wrapText="1"/>
    </xf>
    <xf numFmtId="176" fontId="32" fillId="0" borderId="18" xfId="4" applyNumberFormat="1" applyBorder="1" applyAlignment="1">
      <alignment vertical="center"/>
    </xf>
    <xf numFmtId="0" fontId="32" fillId="0" borderId="37" xfId="3" applyBorder="1" applyAlignment="1">
      <alignment horizontal="center" vertical="center" wrapText="1"/>
    </xf>
    <xf numFmtId="0" fontId="32" fillId="5" borderId="31" xfId="3" applyFill="1" applyBorder="1" applyAlignment="1">
      <alignment vertical="center" wrapText="1"/>
    </xf>
    <xf numFmtId="176" fontId="32" fillId="5" borderId="31" xfId="3" applyNumberFormat="1" applyFill="1" applyBorder="1" applyAlignment="1">
      <alignment vertical="center"/>
    </xf>
    <xf numFmtId="0" fontId="14" fillId="5" borderId="38" xfId="3" applyFont="1" applyFill="1" applyBorder="1" applyAlignment="1">
      <alignment vertical="center" wrapText="1"/>
    </xf>
    <xf numFmtId="0" fontId="14" fillId="5" borderId="44" xfId="3" applyFont="1" applyFill="1" applyBorder="1" applyAlignment="1">
      <alignment vertical="center" wrapText="1"/>
    </xf>
    <xf numFmtId="0" fontId="37" fillId="0" borderId="18" xfId="3" applyFont="1" applyBorder="1" applyAlignment="1">
      <alignment vertical="center" wrapText="1"/>
    </xf>
    <xf numFmtId="41" fontId="20" fillId="0" borderId="0" xfId="0" applyNumberFormat="1" applyFont="1">
      <alignment vertical="center"/>
    </xf>
    <xf numFmtId="0" fontId="23" fillId="0" borderId="0" xfId="0" applyFont="1">
      <alignment vertical="center"/>
    </xf>
    <xf numFmtId="0" fontId="43" fillId="0" borderId="23" xfId="0" applyFont="1" applyBorder="1" applyAlignment="1">
      <alignment horizontal="center"/>
    </xf>
    <xf numFmtId="41" fontId="30" fillId="0" borderId="18" xfId="0" applyNumberFormat="1" applyFont="1" applyBorder="1" applyAlignment="1">
      <alignment vertical="center"/>
    </xf>
    <xf numFmtId="176" fontId="30" fillId="0" borderId="18" xfId="0" applyNumberFormat="1" applyFont="1" applyBorder="1" applyAlignment="1">
      <alignment vertical="center"/>
    </xf>
    <xf numFmtId="0" fontId="0" fillId="0" borderId="0" xfId="0" applyFont="1">
      <alignment vertical="center"/>
    </xf>
    <xf numFmtId="41" fontId="15" fillId="0" borderId="18" xfId="0" applyNumberFormat="1" applyFont="1" applyBorder="1" applyAlignment="1">
      <alignment vertical="center"/>
    </xf>
    <xf numFmtId="41" fontId="15" fillId="3" borderId="18" xfId="0" applyNumberFormat="1" applyFont="1" applyFill="1" applyBorder="1" applyAlignment="1">
      <alignment vertical="center"/>
    </xf>
    <xf numFmtId="177" fontId="15" fillId="3" borderId="18" xfId="0" applyNumberFormat="1" applyFont="1" applyFill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41" fontId="0" fillId="0" borderId="19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41" fontId="3" fillId="0" borderId="0" xfId="2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176" fontId="6" fillId="0" borderId="2" xfId="2" applyNumberFormat="1" applyFont="1" applyBorder="1" applyAlignment="1">
      <alignment horizontal="righ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8" fillId="4" borderId="17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27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 wrapText="1"/>
    </xf>
    <xf numFmtId="0" fontId="30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41" fontId="44" fillId="0" borderId="18" xfId="0" applyNumberFormat="1" applyFont="1" applyBorder="1" applyAlignment="1">
      <alignment horizontal="center" vertical="center"/>
    </xf>
    <xf numFmtId="176" fontId="44" fillId="0" borderId="18" xfId="0" applyNumberFormat="1" applyFont="1" applyBorder="1" applyAlignment="1">
      <alignment vertical="center"/>
    </xf>
    <xf numFmtId="41" fontId="45" fillId="0" borderId="18" xfId="2" applyFont="1" applyBorder="1" applyAlignment="1">
      <alignment vertical="center"/>
    </xf>
    <xf numFmtId="41" fontId="45" fillId="3" borderId="18" xfId="2" applyFont="1" applyFill="1" applyBorder="1" applyAlignment="1">
      <alignment vertical="center"/>
    </xf>
    <xf numFmtId="0" fontId="47" fillId="0" borderId="23" xfId="0" applyFont="1" applyBorder="1" applyAlignment="1">
      <alignment horizontal="center"/>
    </xf>
    <xf numFmtId="0" fontId="30" fillId="4" borderId="18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horizontal="center" vertical="center" wrapText="1"/>
    </xf>
    <xf numFmtId="0" fontId="50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vertical="center" wrapText="1"/>
    </xf>
    <xf numFmtId="0" fontId="50" fillId="0" borderId="21" xfId="0" applyFont="1" applyBorder="1" applyAlignment="1">
      <alignment horizontal="left" vertical="center" wrapText="1"/>
    </xf>
    <xf numFmtId="0" fontId="51" fillId="0" borderId="0" xfId="0" applyFont="1" applyBorder="1" applyAlignment="1"/>
    <xf numFmtId="0" fontId="8" fillId="0" borderId="52" xfId="0" applyFont="1" applyBorder="1" applyAlignment="1">
      <alignment vertical="center"/>
    </xf>
    <xf numFmtId="0" fontId="49" fillId="0" borderId="0" xfId="0" applyFont="1" applyFill="1" applyAlignment="1">
      <alignment horizontal="left" vertical="center"/>
    </xf>
    <xf numFmtId="0" fontId="32" fillId="0" borderId="18" xfId="3" applyBorder="1" applyAlignment="1">
      <alignment horizontal="center" vertical="center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31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2" fillId="0" borderId="19" xfId="3" applyBorder="1" applyAlignment="1">
      <alignment horizontal="center" vertical="center"/>
    </xf>
    <xf numFmtId="0" fontId="32" fillId="0" borderId="20" xfId="3" applyBorder="1" applyAlignment="1">
      <alignment horizontal="center" vertical="center"/>
    </xf>
    <xf numFmtId="0" fontId="32" fillId="0" borderId="31" xfId="3" applyBorder="1" applyAlignment="1">
      <alignment horizontal="center" vertical="center" wrapText="1"/>
    </xf>
    <xf numFmtId="0" fontId="32" fillId="0" borderId="30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0" xfId="3" applyBorder="1" applyAlignment="1"/>
    <xf numFmtId="41" fontId="3" fillId="0" borderId="16" xfId="2" applyFont="1" applyBorder="1" applyAlignment="1">
      <alignment horizontal="right" vertical="center" wrapText="1"/>
    </xf>
    <xf numFmtId="3" fontId="23" fillId="0" borderId="2" xfId="0" applyNumberFormat="1" applyFont="1" applyBorder="1">
      <alignment vertical="center"/>
    </xf>
    <xf numFmtId="0" fontId="6" fillId="0" borderId="2" xfId="0" applyFont="1" applyBorder="1" applyAlignment="1">
      <alignment horizontal="left" vertical="center" wrapText="1"/>
    </xf>
    <xf numFmtId="3" fontId="23" fillId="0" borderId="10" xfId="0" applyNumberFormat="1" applyFont="1" applyBorder="1">
      <alignment vertical="center"/>
    </xf>
    <xf numFmtId="41" fontId="23" fillId="0" borderId="0" xfId="2" applyFont="1" applyAlignment="1">
      <alignment horizontal="right" vertical="center"/>
    </xf>
    <xf numFmtId="177" fontId="23" fillId="0" borderId="0" xfId="2" applyNumberFormat="1" applyFont="1" applyAlignment="1">
      <alignment horizontal="right" vertical="center"/>
    </xf>
    <xf numFmtId="3" fontId="20" fillId="0" borderId="2" xfId="0" applyNumberFormat="1" applyFont="1" applyBorder="1">
      <alignment vertical="center"/>
    </xf>
    <xf numFmtId="3" fontId="20" fillId="0" borderId="3" xfId="0" applyNumberFormat="1" applyFont="1" applyBorder="1">
      <alignment vertical="center"/>
    </xf>
    <xf numFmtId="3" fontId="20" fillId="0" borderId="0" xfId="0" applyNumberFormat="1" applyFont="1" applyBorder="1">
      <alignment vertical="center"/>
    </xf>
    <xf numFmtId="0" fontId="14" fillId="0" borderId="38" xfId="3" applyFont="1" applyBorder="1" applyAlignment="1">
      <alignment vertical="center"/>
    </xf>
    <xf numFmtId="0" fontId="14" fillId="0" borderId="21" xfId="3" applyFont="1" applyBorder="1" applyAlignment="1">
      <alignment vertical="center" wrapText="1" shrinkToFit="1"/>
    </xf>
    <xf numFmtId="0" fontId="32" fillId="0" borderId="37" xfId="3" applyBorder="1" applyAlignment="1">
      <alignment vertical="center" wrapText="1"/>
    </xf>
    <xf numFmtId="0" fontId="32" fillId="0" borderId="30" xfId="3" applyBorder="1" applyAlignment="1">
      <alignment vertical="center"/>
    </xf>
    <xf numFmtId="0" fontId="14" fillId="0" borderId="44" xfId="3" applyFont="1" applyBorder="1" applyAlignment="1">
      <alignment vertical="center"/>
    </xf>
    <xf numFmtId="41" fontId="32" fillId="0" borderId="0" xfId="2" applyFont="1" applyAlignment="1">
      <alignment vertical="center"/>
    </xf>
    <xf numFmtId="41" fontId="32" fillId="0" borderId="19" xfId="2" applyFont="1" applyBorder="1" applyAlignment="1">
      <alignment horizontal="center" vertical="center"/>
    </xf>
    <xf numFmtId="41" fontId="32" fillId="0" borderId="34" xfId="2" applyFont="1" applyBorder="1" applyAlignment="1">
      <alignment vertical="center"/>
    </xf>
    <xf numFmtId="41" fontId="32" fillId="0" borderId="18" xfId="2" applyFont="1" applyBorder="1" applyAlignment="1">
      <alignment vertical="center"/>
    </xf>
    <xf numFmtId="41" fontId="32" fillId="0" borderId="18" xfId="2" applyFont="1" applyBorder="1" applyAlignment="1">
      <alignment vertical="center" wrapText="1"/>
    </xf>
    <xf numFmtId="41" fontId="32" fillId="0" borderId="31" xfId="2" applyFont="1" applyBorder="1" applyAlignment="1">
      <alignment vertical="center" wrapText="1"/>
    </xf>
    <xf numFmtId="41" fontId="32" fillId="0" borderId="29" xfId="2" applyFont="1" applyBorder="1" applyAlignment="1">
      <alignment vertical="center" wrapText="1"/>
    </xf>
    <xf numFmtId="41" fontId="32" fillId="0" borderId="40" xfId="2" applyFont="1" applyBorder="1" applyAlignment="1">
      <alignment vertical="center" wrapText="1"/>
    </xf>
    <xf numFmtId="41" fontId="37" fillId="0" borderId="18" xfId="2" applyFont="1" applyBorder="1" applyAlignment="1">
      <alignment vertical="center" wrapText="1"/>
    </xf>
    <xf numFmtId="41" fontId="32" fillId="0" borderId="30" xfId="2" applyFont="1" applyBorder="1" applyAlignment="1">
      <alignment vertical="center" wrapText="1"/>
    </xf>
    <xf numFmtId="41" fontId="32" fillId="0" borderId="29" xfId="2" applyFont="1" applyBorder="1" applyAlignment="1">
      <alignment vertical="center"/>
    </xf>
    <xf numFmtId="41" fontId="32" fillId="0" borderId="0" xfId="2" applyFont="1" applyAlignment="1"/>
    <xf numFmtId="176" fontId="32" fillId="0" borderId="35" xfId="3" applyNumberFormat="1" applyBorder="1" applyAlignment="1">
      <alignment vertical="center"/>
    </xf>
    <xf numFmtId="176" fontId="32" fillId="0" borderId="39" xfId="3" applyNumberFormat="1" applyBorder="1" applyAlignment="1">
      <alignment vertical="center"/>
    </xf>
    <xf numFmtId="176" fontId="32" fillId="0" borderId="44" xfId="3" applyNumberFormat="1" applyBorder="1" applyAlignment="1">
      <alignment vertical="center"/>
    </xf>
    <xf numFmtId="176" fontId="32" fillId="0" borderId="21" xfId="3" applyNumberFormat="1" applyBorder="1" applyAlignment="1">
      <alignment vertical="center"/>
    </xf>
    <xf numFmtId="176" fontId="32" fillId="0" borderId="20" xfId="3" applyNumberFormat="1" applyBorder="1" applyAlignment="1">
      <alignment vertical="center"/>
    </xf>
    <xf numFmtId="0" fontId="36" fillId="0" borderId="0" xfId="3" applyFont="1" applyBorder="1" applyAlignment="1">
      <alignment vertical="center"/>
    </xf>
    <xf numFmtId="0" fontId="32" fillId="0" borderId="0" xfId="3" applyBorder="1"/>
    <xf numFmtId="41" fontId="32" fillId="5" borderId="18" xfId="2" applyFont="1" applyFill="1" applyBorder="1" applyAlignment="1">
      <alignment vertical="center" wrapText="1"/>
    </xf>
    <xf numFmtId="41" fontId="32" fillId="5" borderId="29" xfId="2" applyFont="1" applyFill="1" applyBorder="1" applyAlignment="1">
      <alignment vertical="center" wrapText="1"/>
    </xf>
    <xf numFmtId="41" fontId="32" fillId="5" borderId="31" xfId="2" applyFont="1" applyFill="1" applyBorder="1" applyAlignment="1">
      <alignment vertical="center" wrapText="1"/>
    </xf>
    <xf numFmtId="41" fontId="32" fillId="0" borderId="32" xfId="2" applyFont="1" applyBorder="1" applyAlignment="1">
      <alignment vertical="center" wrapText="1"/>
    </xf>
    <xf numFmtId="41" fontId="32" fillId="0" borderId="18" xfId="2" applyFont="1" applyBorder="1" applyAlignment="1">
      <alignment horizontal="center" vertical="center"/>
    </xf>
    <xf numFmtId="176" fontId="32" fillId="5" borderId="39" xfId="3" applyNumberFormat="1" applyFill="1" applyBorder="1" applyAlignment="1">
      <alignment vertical="center"/>
    </xf>
    <xf numFmtId="176" fontId="32" fillId="5" borderId="21" xfId="3" applyNumberFormat="1" applyFill="1" applyBorder="1" applyAlignment="1">
      <alignment vertical="center"/>
    </xf>
    <xf numFmtId="176" fontId="32" fillId="0" borderId="38" xfId="3" applyNumberFormat="1" applyBorder="1" applyAlignment="1">
      <alignment vertical="center"/>
    </xf>
    <xf numFmtId="176" fontId="32" fillId="5" borderId="38" xfId="3" applyNumberFormat="1" applyFill="1" applyBorder="1" applyAlignment="1">
      <alignment vertical="center"/>
    </xf>
    <xf numFmtId="176" fontId="32" fillId="0" borderId="56" xfId="3" applyNumberFormat="1" applyBorder="1" applyAlignment="1">
      <alignment vertical="center"/>
    </xf>
    <xf numFmtId="41" fontId="32" fillId="0" borderId="55" xfId="2" applyFont="1" applyBorder="1" applyAlignment="1">
      <alignment horizontal="center" vertical="center"/>
    </xf>
    <xf numFmtId="176" fontId="32" fillId="0" borderId="57" xfId="3" applyNumberFormat="1" applyBorder="1" applyAlignment="1">
      <alignment vertical="center"/>
    </xf>
    <xf numFmtId="0" fontId="22" fillId="4" borderId="17" xfId="0" applyFont="1" applyFill="1" applyBorder="1" applyAlignment="1">
      <alignment horizontal="center" vertical="center"/>
    </xf>
    <xf numFmtId="0" fontId="22" fillId="4" borderId="17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32" fillId="0" borderId="30" xfId="3" applyBorder="1" applyAlignment="1">
      <alignment horizontal="center" vertical="center" wrapText="1"/>
    </xf>
    <xf numFmtId="0" fontId="32" fillId="0" borderId="30" xfId="3" applyBorder="1" applyAlignment="1"/>
    <xf numFmtId="0" fontId="32" fillId="0" borderId="29" xfId="3" applyBorder="1" applyAlignment="1">
      <alignment horizontal="center" vertical="center" wrapText="1"/>
    </xf>
    <xf numFmtId="3" fontId="30" fillId="0" borderId="18" xfId="0" applyNumberFormat="1" applyFont="1" applyBorder="1" applyAlignment="1">
      <alignment horizontal="right" vertical="center" indent="1"/>
    </xf>
    <xf numFmtId="0" fontId="32" fillId="0" borderId="0" xfId="3" applyAlignment="1">
      <alignment horizontal="center"/>
    </xf>
    <xf numFmtId="0" fontId="32" fillId="0" borderId="37" xfId="3" applyBorder="1" applyAlignment="1">
      <alignment horizontal="center" vertical="center"/>
    </xf>
    <xf numFmtId="0" fontId="49" fillId="0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53" fillId="6" borderId="7" xfId="0" applyFont="1" applyFill="1" applyBorder="1" applyAlignment="1">
      <alignment horizontal="center" vertical="center"/>
    </xf>
    <xf numFmtId="0" fontId="54" fillId="6" borderId="1" xfId="0" applyFont="1" applyFill="1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31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1" fontId="8" fillId="0" borderId="0" xfId="0" applyNumberFormat="1" applyFont="1" applyBorder="1" applyAlignment="1">
      <alignment horizontal="center" vertical="center" wrapText="1"/>
    </xf>
    <xf numFmtId="41" fontId="10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Alignment="1">
      <alignment horizontal="left" vertical="center"/>
    </xf>
    <xf numFmtId="41" fontId="3" fillId="0" borderId="13" xfId="2" applyFont="1" applyBorder="1" applyAlignment="1">
      <alignment horizontal="right" vertical="center" wrapText="1"/>
    </xf>
    <xf numFmtId="41" fontId="54" fillId="0" borderId="19" xfId="0" applyNumberFormat="1" applyFont="1" applyBorder="1" applyAlignment="1">
      <alignment vertical="center"/>
    </xf>
    <xf numFmtId="179" fontId="6" fillId="0" borderId="2" xfId="2" applyNumberFormat="1" applyFont="1" applyBorder="1" applyAlignment="1">
      <alignment horizontal="right" vertical="center" wrapText="1"/>
    </xf>
    <xf numFmtId="179" fontId="3" fillId="0" borderId="2" xfId="2" applyNumberFormat="1" applyFont="1" applyBorder="1" applyAlignment="1">
      <alignment horizontal="right" vertical="center" wrapText="1"/>
    </xf>
    <xf numFmtId="179" fontId="13" fillId="0" borderId="2" xfId="2" applyNumberFormat="1" applyFont="1" applyBorder="1" applyAlignment="1">
      <alignment horizontal="right" vertical="center" wrapText="1"/>
    </xf>
    <xf numFmtId="41" fontId="6" fillId="0" borderId="2" xfId="0" applyNumberFormat="1" applyFont="1" applyBorder="1" applyAlignment="1">
      <alignment horizontal="left" vertical="center" wrapText="1"/>
    </xf>
    <xf numFmtId="41" fontId="16" fillId="0" borderId="2" xfId="0" applyNumberFormat="1" applyFont="1" applyBorder="1" applyAlignment="1">
      <alignment horizontal="left" vertical="center" wrapText="1"/>
    </xf>
    <xf numFmtId="41" fontId="3" fillId="0" borderId="16" xfId="2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3" fontId="41" fillId="0" borderId="2" xfId="0" applyNumberFormat="1" applyFont="1" applyBorder="1">
      <alignment vertical="center"/>
    </xf>
    <xf numFmtId="3" fontId="41" fillId="0" borderId="10" xfId="0" applyNumberFormat="1" applyFont="1" applyBorder="1">
      <alignment vertical="center"/>
    </xf>
    <xf numFmtId="0" fontId="3" fillId="0" borderId="2" xfId="0" applyFont="1" applyBorder="1" applyAlignment="1">
      <alignment horizontal="left" vertical="center" wrapText="1"/>
    </xf>
    <xf numFmtId="3" fontId="46" fillId="0" borderId="2" xfId="0" applyNumberFormat="1" applyFont="1" applyBorder="1">
      <alignment vertical="center"/>
    </xf>
    <xf numFmtId="3" fontId="39" fillId="0" borderId="2" xfId="0" applyNumberFormat="1" applyFont="1" applyBorder="1">
      <alignment vertical="center"/>
    </xf>
    <xf numFmtId="41" fontId="16" fillId="0" borderId="2" xfId="2" applyFont="1" applyBorder="1" applyAlignment="1">
      <alignment horizontal="left" vertical="center" wrapText="1"/>
    </xf>
    <xf numFmtId="3" fontId="39" fillId="0" borderId="3" xfId="0" applyNumberFormat="1" applyFont="1" applyBorder="1">
      <alignment vertical="center"/>
    </xf>
    <xf numFmtId="3" fontId="38" fillId="0" borderId="2" xfId="0" applyNumberFormat="1" applyFont="1" applyBorder="1">
      <alignment vertical="center"/>
    </xf>
    <xf numFmtId="41" fontId="6" fillId="0" borderId="2" xfId="2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56" fillId="0" borderId="2" xfId="0" applyFont="1" applyBorder="1" applyAlignment="1">
      <alignment vertical="center" wrapText="1"/>
    </xf>
    <xf numFmtId="0" fontId="57" fillId="0" borderId="2" xfId="0" applyFont="1" applyBorder="1" applyAlignment="1">
      <alignment horizontal="justify" vertical="center" wrapText="1"/>
    </xf>
    <xf numFmtId="0" fontId="58" fillId="0" borderId="2" xfId="0" applyFont="1" applyBorder="1" applyAlignment="1">
      <alignment vertical="center" wrapText="1"/>
    </xf>
    <xf numFmtId="0" fontId="55" fillId="0" borderId="2" xfId="0" applyFont="1" applyBorder="1" applyAlignment="1">
      <alignment horizontal="justify" vertical="center" wrapText="1"/>
    </xf>
    <xf numFmtId="179" fontId="55" fillId="0" borderId="2" xfId="0" applyNumberFormat="1" applyFont="1" applyBorder="1" applyAlignment="1">
      <alignment horizontal="right" vertical="center" wrapText="1"/>
    </xf>
    <xf numFmtId="179" fontId="57" fillId="0" borderId="2" xfId="0" applyNumberFormat="1" applyFont="1" applyBorder="1" applyAlignment="1">
      <alignment horizontal="right" vertical="center" wrapText="1"/>
    </xf>
    <xf numFmtId="0" fontId="56" fillId="0" borderId="3" xfId="0" applyFont="1" applyBorder="1" applyAlignment="1">
      <alignment vertical="center" wrapText="1"/>
    </xf>
    <xf numFmtId="0" fontId="57" fillId="0" borderId="13" xfId="0" applyFont="1" applyBorder="1" applyAlignment="1">
      <alignment horizontal="center" vertical="center" wrapText="1"/>
    </xf>
    <xf numFmtId="41" fontId="55" fillId="0" borderId="16" xfId="2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40" fillId="0" borderId="0" xfId="0" applyFont="1">
      <alignment vertical="center"/>
    </xf>
    <xf numFmtId="41" fontId="23" fillId="0" borderId="0" xfId="0" applyNumberFormat="1" applyFont="1">
      <alignment vertical="center"/>
    </xf>
    <xf numFmtId="0" fontId="59" fillId="0" borderId="2" xfId="0" applyFont="1" applyBorder="1" applyAlignment="1">
      <alignment vertical="center" wrapText="1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2" fillId="0" borderId="30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1" xfId="3" applyBorder="1" applyAlignment="1">
      <alignment vertical="center"/>
    </xf>
    <xf numFmtId="0" fontId="14" fillId="5" borderId="38" xfId="3" applyFont="1" applyFill="1" applyBorder="1" applyAlignment="1">
      <alignment vertical="center"/>
    </xf>
    <xf numFmtId="0" fontId="32" fillId="0" borderId="37" xfId="3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 wrapText="1"/>
    </xf>
    <xf numFmtId="177" fontId="15" fillId="0" borderId="18" xfId="0" applyNumberFormat="1" applyFont="1" applyBorder="1" applyAlignment="1">
      <alignment vertical="center"/>
    </xf>
    <xf numFmtId="41" fontId="32" fillId="0" borderId="18" xfId="2" applyFont="1" applyBorder="1" applyAlignment="1">
      <alignment horizontal="right" vertical="center" wrapText="1"/>
    </xf>
    <xf numFmtId="41" fontId="32" fillId="0" borderId="29" xfId="2" applyFont="1" applyBorder="1" applyAlignment="1">
      <alignment horizontal="right" vertical="center" wrapText="1"/>
    </xf>
    <xf numFmtId="41" fontId="32" fillId="0" borderId="18" xfId="3" applyNumberFormat="1" applyFont="1" applyBorder="1" applyAlignment="1">
      <alignment horizontal="right" vertical="center" wrapText="1"/>
    </xf>
    <xf numFmtId="176" fontId="16" fillId="0" borderId="2" xfId="2" applyNumberFormat="1" applyFont="1" applyBorder="1" applyAlignment="1">
      <alignment horizontal="right" vertical="center" wrapText="1"/>
    </xf>
    <xf numFmtId="176" fontId="13" fillId="0" borderId="2" xfId="2" applyNumberFormat="1" applyFont="1" applyBorder="1" applyAlignment="1">
      <alignment horizontal="right" vertical="center" wrapText="1"/>
    </xf>
    <xf numFmtId="176" fontId="3" fillId="0" borderId="3" xfId="2" applyNumberFormat="1" applyFont="1" applyBorder="1" applyAlignment="1">
      <alignment horizontal="right" vertical="center" wrapText="1"/>
    </xf>
    <xf numFmtId="176" fontId="3" fillId="0" borderId="10" xfId="2" applyNumberFormat="1" applyFont="1" applyBorder="1" applyAlignment="1">
      <alignment horizontal="right" vertical="center" wrapText="1"/>
    </xf>
    <xf numFmtId="0" fontId="30" fillId="4" borderId="18" xfId="0" applyFont="1" applyFill="1" applyBorder="1" applyAlignment="1">
      <alignment horizontal="center" vertical="center" wrapText="1"/>
    </xf>
    <xf numFmtId="0" fontId="32" fillId="0" borderId="37" xfId="3" applyBorder="1" applyAlignment="1">
      <alignment horizontal="center" vertical="center"/>
    </xf>
    <xf numFmtId="0" fontId="32" fillId="0" borderId="31" xfId="3" applyBorder="1" applyAlignment="1">
      <alignment horizontal="center" vertical="center"/>
    </xf>
    <xf numFmtId="0" fontId="32" fillId="0" borderId="30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177" fontId="32" fillId="0" borderId="29" xfId="2" applyNumberFormat="1" applyFont="1" applyBorder="1" applyAlignment="1">
      <alignment vertical="center" wrapText="1"/>
    </xf>
    <xf numFmtId="178" fontId="22" fillId="0" borderId="18" xfId="1" applyNumberFormat="1" applyFont="1" applyBorder="1" applyAlignment="1">
      <alignment horizontal="center" vertical="center"/>
    </xf>
    <xf numFmtId="178" fontId="22" fillId="0" borderId="19" xfId="1" applyNumberFormat="1" applyFont="1" applyBorder="1" applyAlignment="1">
      <alignment horizontal="center" vertical="center"/>
    </xf>
    <xf numFmtId="41" fontId="61" fillId="0" borderId="19" xfId="0" applyNumberFormat="1" applyFont="1" applyBorder="1" applyAlignment="1">
      <alignment vertical="center"/>
    </xf>
    <xf numFmtId="0" fontId="32" fillId="0" borderId="38" xfId="3" applyBorder="1" applyAlignment="1">
      <alignment horizontal="center" vertical="center"/>
    </xf>
    <xf numFmtId="41" fontId="32" fillId="0" borderId="31" xfId="3" applyNumberFormat="1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32" fillId="0" borderId="31" xfId="3" applyBorder="1" applyAlignment="1">
      <alignment horizontal="left" vertical="center" wrapText="1"/>
    </xf>
    <xf numFmtId="0" fontId="32" fillId="0" borderId="31" xfId="3" applyBorder="1" applyAlignment="1">
      <alignment horizontal="left" vertical="center"/>
    </xf>
    <xf numFmtId="0" fontId="32" fillId="0" borderId="0" xfId="3" applyBorder="1" applyAlignment="1">
      <alignment vertical="center"/>
    </xf>
    <xf numFmtId="0" fontId="52" fillId="0" borderId="38" xfId="3" applyFont="1" applyBorder="1" applyAlignment="1">
      <alignment horizontal="left" vertical="center" wrapText="1"/>
    </xf>
    <xf numFmtId="0" fontId="32" fillId="0" borderId="59" xfId="3" applyBorder="1" applyAlignment="1">
      <alignment horizontal="center" vertical="center" wrapText="1"/>
    </xf>
    <xf numFmtId="176" fontId="29" fillId="0" borderId="18" xfId="0" applyNumberFormat="1" applyFont="1" applyBorder="1" applyAlignment="1">
      <alignment vertical="center"/>
    </xf>
    <xf numFmtId="0" fontId="30" fillId="4" borderId="17" xfId="0" applyFont="1" applyFill="1" applyBorder="1" applyAlignment="1">
      <alignment horizontal="center" vertical="center"/>
    </xf>
    <xf numFmtId="179" fontId="36" fillId="0" borderId="31" xfId="3" applyNumberFormat="1" applyFont="1" applyBorder="1" applyAlignment="1">
      <alignment vertical="center"/>
    </xf>
    <xf numFmtId="176" fontId="29" fillId="0" borderId="18" xfId="0" applyNumberFormat="1" applyFont="1" applyBorder="1" applyAlignment="1">
      <alignment horizontal="right" vertical="center"/>
    </xf>
    <xf numFmtId="0" fontId="30" fillId="4" borderId="36" xfId="0" applyFont="1" applyFill="1" applyBorder="1" applyAlignment="1">
      <alignment horizontal="center" vertical="center"/>
    </xf>
    <xf numFmtId="176" fontId="44" fillId="0" borderId="31" xfId="0" applyNumberFormat="1" applyFont="1" applyBorder="1" applyAlignment="1">
      <alignment vertical="center"/>
    </xf>
    <xf numFmtId="178" fontId="20" fillId="0" borderId="31" xfId="0" applyNumberFormat="1" applyFont="1" applyBorder="1" applyAlignment="1">
      <alignment horizontal="center" vertical="center"/>
    </xf>
    <xf numFmtId="176" fontId="30" fillId="0" borderId="31" xfId="0" applyNumberFormat="1" applyFont="1" applyBorder="1" applyAlignment="1">
      <alignment vertical="center"/>
    </xf>
    <xf numFmtId="178" fontId="29" fillId="0" borderId="31" xfId="1" applyNumberFormat="1" applyFont="1" applyBorder="1" applyAlignment="1">
      <alignment horizontal="center" vertical="center"/>
    </xf>
    <xf numFmtId="176" fontId="29" fillId="0" borderId="31" xfId="0" applyNumberFormat="1" applyFont="1" applyBorder="1" applyAlignment="1">
      <alignment horizontal="right" vertical="center"/>
    </xf>
    <xf numFmtId="0" fontId="21" fillId="0" borderId="38" xfId="0" applyFont="1" applyBorder="1">
      <alignment vertical="center"/>
    </xf>
    <xf numFmtId="0" fontId="22" fillId="4" borderId="43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22" fillId="4" borderId="29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2" fillId="0" borderId="19" xfId="3" applyBorder="1" applyAlignment="1">
      <alignment horizontal="center" vertical="center"/>
    </xf>
    <xf numFmtId="0" fontId="32" fillId="0" borderId="18" xfId="3" applyBorder="1" applyAlignment="1">
      <alignment horizontal="center" vertical="center"/>
    </xf>
    <xf numFmtId="0" fontId="32" fillId="0" borderId="31" xfId="3" applyBorder="1" applyAlignment="1">
      <alignment horizontal="center" vertical="center"/>
    </xf>
    <xf numFmtId="0" fontId="32" fillId="0" borderId="36" xfId="3" applyBorder="1" applyAlignment="1">
      <alignment horizontal="center" vertical="center" wrapText="1"/>
    </xf>
    <xf numFmtId="0" fontId="32" fillId="0" borderId="37" xfId="3" applyBorder="1" applyAlignment="1">
      <alignment horizontal="center" vertical="center" wrapText="1"/>
    </xf>
    <xf numFmtId="0" fontId="32" fillId="0" borderId="30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0" xfId="3" applyBorder="1" applyAlignment="1"/>
    <xf numFmtId="0" fontId="32" fillId="0" borderId="31" xfId="3" applyBorder="1" applyAlignment="1">
      <alignment horizontal="center" vertical="center" wrapText="1"/>
    </xf>
    <xf numFmtId="0" fontId="32" fillId="0" borderId="30" xfId="3" applyBorder="1" applyAlignment="1">
      <alignment horizontal="center" vertical="center"/>
    </xf>
    <xf numFmtId="179" fontId="36" fillId="0" borderId="56" xfId="3" applyNumberFormat="1" applyFont="1" applyBorder="1" applyAlignment="1">
      <alignment vertical="center"/>
    </xf>
    <xf numFmtId="179" fontId="32" fillId="0" borderId="56" xfId="3" applyNumberFormat="1" applyBorder="1" applyAlignment="1">
      <alignment vertical="center"/>
    </xf>
    <xf numFmtId="0" fontId="14" fillId="0" borderId="57" xfId="3" applyFont="1" applyBorder="1" applyAlignment="1">
      <alignment vertical="center"/>
    </xf>
    <xf numFmtId="176" fontId="32" fillId="0" borderId="64" xfId="3" applyNumberFormat="1" applyBorder="1" applyAlignment="1">
      <alignment vertical="center"/>
    </xf>
    <xf numFmtId="0" fontId="14" fillId="0" borderId="65" xfId="3" applyFont="1" applyBorder="1" applyAlignment="1">
      <alignment vertical="center"/>
    </xf>
    <xf numFmtId="0" fontId="32" fillId="0" borderId="17" xfId="3" applyBorder="1" applyAlignment="1">
      <alignment horizontal="center" vertical="center" wrapText="1"/>
    </xf>
    <xf numFmtId="0" fontId="32" fillId="0" borderId="36" xfId="3" applyBorder="1" applyAlignment="1">
      <alignment vertical="center" wrapText="1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2" fillId="0" borderId="30" xfId="3" applyBorder="1" applyAlignment="1">
      <alignment horizontal="center" vertical="center" wrapText="1"/>
    </xf>
    <xf numFmtId="0" fontId="32" fillId="0" borderId="31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48" xfId="3" applyBorder="1" applyAlignment="1">
      <alignment horizontal="center" vertical="center"/>
    </xf>
    <xf numFmtId="179" fontId="36" fillId="0" borderId="64" xfId="3" applyNumberFormat="1" applyFont="1" applyBorder="1" applyAlignment="1">
      <alignment horizontal="center" vertical="center"/>
    </xf>
    <xf numFmtId="41" fontId="36" fillId="0" borderId="64" xfId="2" applyFont="1" applyBorder="1" applyAlignment="1">
      <alignment horizontal="center" vertical="center"/>
    </xf>
    <xf numFmtId="41" fontId="60" fillId="0" borderId="64" xfId="2" applyFont="1" applyBorder="1" applyAlignment="1">
      <alignment horizontal="center" vertical="center"/>
    </xf>
    <xf numFmtId="179" fontId="32" fillId="0" borderId="64" xfId="3" applyNumberFormat="1" applyBorder="1" applyAlignment="1">
      <alignment vertical="center"/>
    </xf>
    <xf numFmtId="179" fontId="36" fillId="0" borderId="64" xfId="3" applyNumberFormat="1" applyFont="1" applyBorder="1" applyAlignment="1">
      <alignment vertical="center"/>
    </xf>
    <xf numFmtId="176" fontId="32" fillId="0" borderId="65" xfId="3" applyNumberFormat="1" applyBorder="1" applyAlignment="1">
      <alignment vertical="center"/>
    </xf>
    <xf numFmtId="0" fontId="32" fillId="0" borderId="41" xfId="3" applyBorder="1" applyAlignment="1">
      <alignment vertical="center"/>
    </xf>
    <xf numFmtId="0" fontId="37" fillId="0" borderId="33" xfId="3" applyFont="1" applyBorder="1" applyAlignment="1">
      <alignment vertical="center" wrapText="1"/>
    </xf>
    <xf numFmtId="0" fontId="37" fillId="5" borderId="18" xfId="3" applyFont="1" applyFill="1" applyBorder="1" applyAlignment="1">
      <alignment vertical="center" wrapText="1"/>
    </xf>
    <xf numFmtId="0" fontId="37" fillId="0" borderId="29" xfId="3" applyFont="1" applyBorder="1" applyAlignment="1">
      <alignment vertical="center" wrapText="1"/>
    </xf>
    <xf numFmtId="0" fontId="32" fillId="0" borderId="21" xfId="3" applyFont="1" applyBorder="1" applyAlignment="1">
      <alignment vertical="center" wrapText="1" shrinkToFit="1"/>
    </xf>
    <xf numFmtId="0" fontId="32" fillId="0" borderId="38" xfId="3" applyFont="1" applyBorder="1" applyAlignment="1">
      <alignment vertical="center"/>
    </xf>
    <xf numFmtId="0" fontId="37" fillId="5" borderId="21" xfId="3" applyFont="1" applyFill="1" applyBorder="1" applyAlignment="1">
      <alignment vertical="center" wrapText="1"/>
    </xf>
    <xf numFmtId="0" fontId="32" fillId="5" borderId="21" xfId="3" applyFont="1" applyFill="1" applyBorder="1" applyAlignment="1">
      <alignment vertical="center" wrapText="1"/>
    </xf>
    <xf numFmtId="0" fontId="32" fillId="0" borderId="21" xfId="3" applyFont="1" applyBorder="1" applyAlignment="1">
      <alignment vertical="center"/>
    </xf>
    <xf numFmtId="0" fontId="32" fillId="0" borderId="37" xfId="3" applyBorder="1" applyAlignment="1">
      <alignment horizontal="center" vertical="center"/>
    </xf>
    <xf numFmtId="0" fontId="32" fillId="0" borderId="29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2" fillId="0" borderId="31" xfId="3" applyBorder="1" applyAlignment="1">
      <alignment horizontal="center" vertical="center"/>
    </xf>
    <xf numFmtId="0" fontId="32" fillId="0" borderId="30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1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2" fillId="0" borderId="18" xfId="3" applyBorder="1" applyAlignment="1">
      <alignment horizontal="center" vertical="center"/>
    </xf>
    <xf numFmtId="0" fontId="32" fillId="0" borderId="31" xfId="3" applyBorder="1" applyAlignment="1">
      <alignment horizontal="center" vertical="center"/>
    </xf>
    <xf numFmtId="0" fontId="32" fillId="0" borderId="17" xfId="3" applyBorder="1" applyAlignment="1">
      <alignment horizontal="center" vertical="center"/>
    </xf>
    <xf numFmtId="0" fontId="32" fillId="0" borderId="31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0" xfId="3" applyBorder="1" applyAlignment="1">
      <alignment horizontal="center" vertical="center"/>
    </xf>
    <xf numFmtId="0" fontId="32" fillId="0" borderId="29" xfId="3" applyBorder="1" applyAlignment="1">
      <alignment horizontal="center" vertical="center"/>
    </xf>
    <xf numFmtId="0" fontId="37" fillId="0" borderId="29" xfId="3" applyFont="1" applyBorder="1" applyAlignment="1">
      <alignment horizontal="center" vertical="center" wrapText="1"/>
    </xf>
    <xf numFmtId="0" fontId="32" fillId="5" borderId="29" xfId="3" applyFont="1" applyFill="1" applyBorder="1" applyAlignment="1">
      <alignment vertical="center" wrapText="1"/>
    </xf>
    <xf numFmtId="0" fontId="32" fillId="0" borderId="18" xfId="3" applyBorder="1" applyAlignment="1">
      <alignment vertical="center" wrapText="1" shrinkToFit="1"/>
    </xf>
    <xf numFmtId="0" fontId="0" fillId="0" borderId="37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6" xfId="0" applyBorder="1" applyAlignment="1">
      <alignment vertical="center"/>
    </xf>
    <xf numFmtId="0" fontId="32" fillId="0" borderId="29" xfId="3" applyBorder="1" applyAlignment="1">
      <alignment horizontal="left" vertical="center"/>
    </xf>
    <xf numFmtId="0" fontId="32" fillId="0" borderId="67" xfId="3" applyBorder="1" applyAlignment="1">
      <alignment vertical="center" wrapText="1"/>
    </xf>
    <xf numFmtId="0" fontId="37" fillId="0" borderId="31" xfId="3" applyFont="1" applyBorder="1" applyAlignment="1">
      <alignment horizontal="center" vertical="center" wrapText="1"/>
    </xf>
    <xf numFmtId="179" fontId="15" fillId="0" borderId="18" xfId="0" applyNumberFormat="1" applyFont="1" applyBorder="1" applyAlignment="1">
      <alignment vertical="center"/>
    </xf>
    <xf numFmtId="3" fontId="30" fillId="0" borderId="18" xfId="0" applyNumberFormat="1" applyFont="1" applyBorder="1" applyAlignment="1">
      <alignment horizontal="right" vertical="center"/>
    </xf>
    <xf numFmtId="176" fontId="30" fillId="0" borderId="18" xfId="0" applyNumberFormat="1" applyFont="1" applyBorder="1" applyAlignment="1">
      <alignment horizontal="right" vertical="center"/>
    </xf>
    <xf numFmtId="178" fontId="0" fillId="0" borderId="19" xfId="0" applyNumberFormat="1" applyFont="1" applyBorder="1" applyAlignment="1">
      <alignment horizontal="center" vertical="center"/>
    </xf>
    <xf numFmtId="176" fontId="29" fillId="0" borderId="27" xfId="0" applyNumberFormat="1" applyFont="1" applyBorder="1" applyAlignment="1">
      <alignment horizontal="right" vertical="center"/>
    </xf>
    <xf numFmtId="0" fontId="32" fillId="0" borderId="37" xfId="3" applyBorder="1" applyAlignment="1">
      <alignment horizontal="center" vertical="center"/>
    </xf>
    <xf numFmtId="0" fontId="32" fillId="0" borderId="42" xfId="3" applyBorder="1" applyAlignment="1">
      <alignment horizontal="center" vertical="center"/>
    </xf>
    <xf numFmtId="0" fontId="32" fillId="0" borderId="30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71" xfId="3" applyBorder="1" applyAlignment="1">
      <alignment horizontal="center" vertical="center"/>
    </xf>
    <xf numFmtId="0" fontId="32" fillId="0" borderId="19" xfId="3" applyBorder="1" applyAlignment="1">
      <alignment horizontal="center" vertical="center" wrapText="1"/>
    </xf>
    <xf numFmtId="0" fontId="32" fillId="5" borderId="42" xfId="3" applyFill="1" applyBorder="1" applyAlignment="1">
      <alignment vertical="center" wrapText="1"/>
    </xf>
    <xf numFmtId="176" fontId="32" fillId="5" borderId="42" xfId="3" applyNumberFormat="1" applyFill="1" applyBorder="1" applyAlignment="1">
      <alignment vertical="center"/>
    </xf>
    <xf numFmtId="41" fontId="32" fillId="5" borderId="42" xfId="2" applyFont="1" applyFill="1" applyBorder="1" applyAlignment="1">
      <alignment vertical="center" wrapText="1"/>
    </xf>
    <xf numFmtId="176" fontId="32" fillId="0" borderId="42" xfId="3" applyNumberFormat="1" applyBorder="1" applyAlignment="1">
      <alignment vertical="center"/>
    </xf>
    <xf numFmtId="176" fontId="32" fillId="5" borderId="70" xfId="3" applyNumberFormat="1" applyFill="1" applyBorder="1" applyAlignment="1">
      <alignment vertical="center"/>
    </xf>
    <xf numFmtId="0" fontId="32" fillId="0" borderId="42" xfId="3" applyBorder="1" applyAlignment="1">
      <alignment horizontal="center" vertical="center" wrapText="1"/>
    </xf>
    <xf numFmtId="0" fontId="32" fillId="0" borderId="42" xfId="3" applyBorder="1" applyAlignment="1">
      <alignment vertical="center" wrapText="1"/>
    </xf>
    <xf numFmtId="41" fontId="32" fillId="0" borderId="42" xfId="2" applyFont="1" applyBorder="1" applyAlignment="1">
      <alignment vertical="center" wrapText="1"/>
    </xf>
    <xf numFmtId="176" fontId="32" fillId="0" borderId="70" xfId="3" applyNumberFormat="1" applyBorder="1" applyAlignment="1">
      <alignment vertical="center"/>
    </xf>
    <xf numFmtId="0" fontId="32" fillId="0" borderId="19" xfId="3" applyBorder="1" applyAlignment="1">
      <alignment horizontal="left" vertical="center" wrapText="1"/>
    </xf>
    <xf numFmtId="41" fontId="32" fillId="0" borderId="19" xfId="2" applyFont="1" applyBorder="1" applyAlignment="1">
      <alignment vertical="center" wrapText="1"/>
    </xf>
    <xf numFmtId="0" fontId="32" fillId="0" borderId="19" xfId="3" applyBorder="1" applyAlignment="1">
      <alignment vertical="center" wrapText="1"/>
    </xf>
    <xf numFmtId="0" fontId="32" fillId="0" borderId="72" xfId="3" applyBorder="1" applyAlignment="1">
      <alignment vertical="center" wrapText="1"/>
    </xf>
    <xf numFmtId="177" fontId="32" fillId="0" borderId="19" xfId="2" applyNumberFormat="1" applyFont="1" applyBorder="1" applyAlignment="1">
      <alignment vertical="center" wrapText="1"/>
    </xf>
    <xf numFmtId="0" fontId="49" fillId="0" borderId="0" xfId="0" applyFont="1" applyFill="1" applyAlignment="1">
      <alignment horizontal="left" vertical="center" wrapText="1"/>
    </xf>
    <xf numFmtId="0" fontId="49" fillId="0" borderId="0" xfId="0" applyFont="1" applyFill="1" applyAlignment="1">
      <alignment horizontal="left" vertical="center"/>
    </xf>
    <xf numFmtId="0" fontId="25" fillId="0" borderId="0" xfId="0" applyFont="1" applyBorder="1" applyAlignment="1">
      <alignment horizontal="center"/>
    </xf>
    <xf numFmtId="0" fontId="27" fillId="4" borderId="33" xfId="0" applyFont="1" applyFill="1" applyBorder="1" applyAlignment="1">
      <alignment horizontal="center" vertical="center"/>
    </xf>
    <xf numFmtId="0" fontId="27" fillId="4" borderId="34" xfId="0" applyFont="1" applyFill="1" applyBorder="1" applyAlignment="1">
      <alignment horizontal="center" vertical="center"/>
    </xf>
    <xf numFmtId="0" fontId="27" fillId="4" borderId="35" xfId="0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6" fillId="4" borderId="21" xfId="0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33" fillId="0" borderId="0" xfId="3" applyFont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32" fillId="0" borderId="33" xfId="3" applyBorder="1" applyAlignment="1">
      <alignment horizontal="center" vertical="center"/>
    </xf>
    <xf numFmtId="0" fontId="32" fillId="0" borderId="34" xfId="3" applyBorder="1" applyAlignment="1">
      <alignment horizontal="center" vertical="center"/>
    </xf>
    <xf numFmtId="0" fontId="32" fillId="0" borderId="34" xfId="3" applyBorder="1" applyAlignment="1">
      <alignment horizontal="center" vertical="center" wrapText="1"/>
    </xf>
    <xf numFmtId="0" fontId="32" fillId="0" borderId="19" xfId="3" applyBorder="1" applyAlignment="1">
      <alignment horizontal="center" vertical="center"/>
    </xf>
    <xf numFmtId="0" fontId="32" fillId="0" borderId="35" xfId="3" applyBorder="1" applyAlignment="1">
      <alignment horizontal="center" vertical="center"/>
    </xf>
    <xf numFmtId="0" fontId="32" fillId="0" borderId="23" xfId="3" applyBorder="1" applyAlignment="1">
      <alignment horizontal="center" vertical="center"/>
    </xf>
    <xf numFmtId="0" fontId="32" fillId="0" borderId="47" xfId="3" applyBorder="1" applyAlignment="1">
      <alignment horizontal="center" vertical="center"/>
    </xf>
    <xf numFmtId="0" fontId="32" fillId="0" borderId="42" xfId="3" applyBorder="1" applyAlignment="1">
      <alignment horizontal="center" vertical="center"/>
    </xf>
    <xf numFmtId="41" fontId="32" fillId="0" borderId="47" xfId="2" applyFont="1" applyBorder="1" applyAlignment="1">
      <alignment horizontal="center" vertical="center" wrapText="1"/>
    </xf>
    <xf numFmtId="41" fontId="32" fillId="0" borderId="42" xfId="2" applyFont="1" applyBorder="1" applyAlignment="1">
      <alignment horizontal="center" vertical="center"/>
    </xf>
    <xf numFmtId="0" fontId="32" fillId="0" borderId="47" xfId="3" applyBorder="1" applyAlignment="1">
      <alignment horizontal="center" vertical="center" wrapText="1"/>
    </xf>
    <xf numFmtId="0" fontId="36" fillId="0" borderId="66" xfId="3" applyFont="1" applyBorder="1" applyAlignment="1">
      <alignment horizontal="center" vertical="center"/>
    </xf>
    <xf numFmtId="0" fontId="36" fillId="0" borderId="64" xfId="3" applyFont="1" applyBorder="1" applyAlignment="1">
      <alignment horizontal="center" vertical="center"/>
    </xf>
    <xf numFmtId="0" fontId="32" fillId="0" borderId="31" xfId="3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9" xfId="0" applyBorder="1" applyAlignment="1">
      <alignment vertical="center"/>
    </xf>
    <xf numFmtId="0" fontId="32" fillId="0" borderId="36" xfId="3" applyBorder="1" applyAlignment="1">
      <alignment horizontal="center" vertical="center"/>
    </xf>
    <xf numFmtId="0" fontId="32" fillId="0" borderId="37" xfId="3" applyBorder="1" applyAlignment="1">
      <alignment horizontal="center" vertical="center"/>
    </xf>
    <xf numFmtId="0" fontId="32" fillId="0" borderId="43" xfId="3" applyBorder="1" applyAlignment="1">
      <alignment horizontal="center" vertical="center"/>
    </xf>
    <xf numFmtId="0" fontId="37" fillId="0" borderId="18" xfId="3" applyFont="1" applyBorder="1" applyAlignment="1">
      <alignment horizontal="center" vertical="center"/>
    </xf>
    <xf numFmtId="0" fontId="32" fillId="0" borderId="18" xfId="3" applyBorder="1" applyAlignment="1">
      <alignment horizontal="center" vertical="center"/>
    </xf>
    <xf numFmtId="0" fontId="32" fillId="0" borderId="31" xfId="3" applyBorder="1" applyAlignment="1">
      <alignment horizontal="center" vertical="center"/>
    </xf>
    <xf numFmtId="0" fontId="32" fillId="0" borderId="30" xfId="3" applyBorder="1" applyAlignment="1">
      <alignment horizontal="center" vertical="center" wrapText="1"/>
    </xf>
    <xf numFmtId="0" fontId="32" fillId="0" borderId="17" xfId="3" applyBorder="1" applyAlignment="1">
      <alignment horizontal="center" vertical="center"/>
    </xf>
    <xf numFmtId="0" fontId="32" fillId="0" borderId="31" xfId="3" applyBorder="1" applyAlignment="1">
      <alignment horizontal="center" vertical="center" wrapText="1"/>
    </xf>
    <xf numFmtId="0" fontId="32" fillId="0" borderId="29" xfId="3" applyBorder="1" applyAlignment="1">
      <alignment horizontal="center" vertical="center" wrapText="1"/>
    </xf>
    <xf numFmtId="0" fontId="32" fillId="0" borderId="36" xfId="3" applyBorder="1" applyAlignment="1">
      <alignment horizontal="center" vertical="center" wrapText="1"/>
    </xf>
    <xf numFmtId="0" fontId="32" fillId="0" borderId="71" xfId="3" applyBorder="1" applyAlignment="1">
      <alignment horizontal="center" vertical="center" wrapText="1"/>
    </xf>
    <xf numFmtId="0" fontId="32" fillId="0" borderId="53" xfId="3" applyBorder="1" applyAlignment="1">
      <alignment horizontal="center" vertical="center"/>
    </xf>
    <xf numFmtId="0" fontId="32" fillId="0" borderId="54" xfId="3" applyBorder="1" applyAlignment="1">
      <alignment horizontal="center" vertical="center"/>
    </xf>
    <xf numFmtId="0" fontId="32" fillId="0" borderId="55" xfId="3" applyBorder="1" applyAlignment="1">
      <alignment horizontal="center" vertical="center"/>
    </xf>
    <xf numFmtId="0" fontId="32" fillId="0" borderId="30" xfId="3" applyBorder="1" applyAlignment="1"/>
    <xf numFmtId="0" fontId="27" fillId="4" borderId="24" xfId="0" applyFont="1" applyFill="1" applyBorder="1" applyAlignment="1">
      <alignment horizontal="center" vertical="center"/>
    </xf>
    <xf numFmtId="0" fontId="27" fillId="4" borderId="25" xfId="0" applyFont="1" applyFill="1" applyBorder="1" applyAlignment="1">
      <alignment horizontal="center" vertical="center"/>
    </xf>
    <xf numFmtId="0" fontId="27" fillId="4" borderId="26" xfId="0" applyFont="1" applyFill="1" applyBorder="1" applyAlignment="1">
      <alignment horizontal="center" vertical="center"/>
    </xf>
    <xf numFmtId="0" fontId="26" fillId="4" borderId="68" xfId="0" applyFont="1" applyFill="1" applyBorder="1" applyAlignment="1">
      <alignment horizontal="center" vertical="center"/>
    </xf>
    <xf numFmtId="0" fontId="26" fillId="4" borderId="28" xfId="0" applyFont="1" applyFill="1" applyBorder="1" applyAlignment="1">
      <alignment horizontal="center" vertical="center"/>
    </xf>
    <xf numFmtId="0" fontId="26" fillId="4" borderId="69" xfId="0" applyFont="1" applyFill="1" applyBorder="1" applyAlignment="1">
      <alignment horizontal="center" vertical="center"/>
    </xf>
    <xf numFmtId="0" fontId="32" fillId="0" borderId="20" xfId="3" applyBorder="1" applyAlignment="1">
      <alignment horizontal="center" vertical="center"/>
    </xf>
    <xf numFmtId="0" fontId="36" fillId="0" borderId="60" xfId="3" applyFont="1" applyBorder="1" applyAlignment="1">
      <alignment horizontal="center" vertical="center"/>
    </xf>
    <xf numFmtId="0" fontId="36" fillId="0" borderId="56" xfId="3" applyFont="1" applyBorder="1" applyAlignment="1">
      <alignment horizontal="center" vertical="center"/>
    </xf>
    <xf numFmtId="0" fontId="32" fillId="0" borderId="0" xfId="3" applyAlignment="1">
      <alignment horizontal="center"/>
    </xf>
    <xf numFmtId="0" fontId="32" fillId="0" borderId="30" xfId="3" applyBorder="1" applyAlignment="1">
      <alignment horizontal="center" vertical="center"/>
    </xf>
    <xf numFmtId="0" fontId="32" fillId="0" borderId="29" xfId="3" applyBorder="1" applyAlignment="1">
      <alignment horizontal="center" vertical="center"/>
    </xf>
    <xf numFmtId="0" fontId="32" fillId="0" borderId="37" xfId="3" applyBorder="1" applyAlignment="1">
      <alignment horizontal="center" vertical="center" wrapText="1"/>
    </xf>
    <xf numFmtId="0" fontId="32" fillId="0" borderId="61" xfId="3" applyBorder="1" applyAlignment="1">
      <alignment horizontal="center" vertical="center"/>
    </xf>
    <xf numFmtId="0" fontId="32" fillId="0" borderId="62" xfId="3" applyBorder="1" applyAlignment="1">
      <alignment horizontal="center" vertical="center"/>
    </xf>
    <xf numFmtId="0" fontId="32" fillId="0" borderId="63" xfId="3" applyBorder="1" applyAlignment="1">
      <alignment horizontal="center" vertical="center"/>
    </xf>
    <xf numFmtId="0" fontId="62" fillId="4" borderId="17" xfId="0" applyFont="1" applyFill="1" applyBorder="1" applyAlignment="1">
      <alignment horizontal="center" vertical="center"/>
    </xf>
    <xf numFmtId="0" fontId="62" fillId="4" borderId="18" xfId="0" applyFont="1" applyFill="1" applyBorder="1" applyAlignment="1">
      <alignment horizontal="center" vertical="center"/>
    </xf>
    <xf numFmtId="0" fontId="62" fillId="4" borderId="21" xfId="0" applyFont="1" applyFill="1" applyBorder="1" applyAlignment="1">
      <alignment horizontal="center" vertical="center"/>
    </xf>
    <xf numFmtId="0" fontId="32" fillId="0" borderId="58" xfId="3" applyBorder="1" applyAlignment="1">
      <alignment vertical="center" wrapText="1" shrinkToFit="1"/>
    </xf>
    <xf numFmtId="0" fontId="0" fillId="0" borderId="41" xfId="0" applyBorder="1" applyAlignment="1">
      <alignment vertical="center"/>
    </xf>
    <xf numFmtId="0" fontId="32" fillId="0" borderId="49" xfId="3" applyBorder="1" applyAlignment="1">
      <alignment horizontal="center" vertical="center"/>
    </xf>
    <xf numFmtId="0" fontId="32" fillId="0" borderId="50" xfId="3" applyBorder="1" applyAlignment="1">
      <alignment horizontal="center" vertical="center"/>
    </xf>
    <xf numFmtId="0" fontId="32" fillId="0" borderId="51" xfId="3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3" fillId="2" borderId="7" xfId="2" applyNumberFormat="1" applyFont="1" applyFill="1" applyBorder="1" applyAlignment="1">
      <alignment horizontal="center" vertical="center" wrapText="1"/>
    </xf>
    <xf numFmtId="177" fontId="3" fillId="2" borderId="1" xfId="2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0" borderId="52" xfId="0" applyFont="1" applyBorder="1" applyAlignment="1">
      <alignment vertical="center"/>
    </xf>
    <xf numFmtId="0" fontId="8" fillId="0" borderId="5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1" fontId="3" fillId="2" borderId="7" xfId="2" applyFont="1" applyFill="1" applyBorder="1" applyAlignment="1">
      <alignment horizontal="center" vertical="center" wrapText="1"/>
    </xf>
    <xf numFmtId="41" fontId="3" fillId="2" borderId="1" xfId="2" applyFont="1" applyFill="1" applyBorder="1" applyAlignment="1">
      <alignment horizontal="center" vertical="center" wrapText="1"/>
    </xf>
    <xf numFmtId="0" fontId="55" fillId="2" borderId="7" xfId="0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</cellXfs>
  <cellStyles count="5">
    <cellStyle name="백분율" xfId="1" builtinId="5"/>
    <cellStyle name="쉼표 [0]" xfId="2" builtinId="6"/>
    <cellStyle name="쉼표 [0] 2" xfId="4"/>
    <cellStyle name="표준" xfId="0" builtinId="0"/>
    <cellStyle name="표준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A8" sqref="A8:G8"/>
    </sheetView>
  </sheetViews>
  <sheetFormatPr defaultRowHeight="16.5"/>
  <sheetData>
    <row r="1" spans="1:8" ht="31.5">
      <c r="A1" s="526" t="s">
        <v>551</v>
      </c>
      <c r="B1" s="526"/>
      <c r="C1" s="526"/>
      <c r="D1" s="526"/>
      <c r="E1" s="526"/>
      <c r="F1" s="526"/>
      <c r="G1" s="526"/>
      <c r="H1" s="526"/>
    </row>
    <row r="2" spans="1:8" ht="36.75" customHeight="1"/>
    <row r="3" spans="1:8" ht="17.25">
      <c r="A3" s="527" t="s">
        <v>556</v>
      </c>
      <c r="B3" s="527"/>
      <c r="C3" s="527"/>
      <c r="D3" s="527"/>
      <c r="E3" s="527"/>
      <c r="F3" s="527"/>
      <c r="G3" s="527"/>
      <c r="H3" s="527"/>
    </row>
    <row r="4" spans="1:8" ht="17.25">
      <c r="A4" s="528" t="s">
        <v>552</v>
      </c>
      <c r="B4" s="528"/>
      <c r="C4" s="528"/>
      <c r="D4" s="528"/>
      <c r="E4" s="528"/>
      <c r="F4" s="528"/>
      <c r="G4" s="528"/>
      <c r="H4" s="528"/>
    </row>
    <row r="5" spans="1:8" ht="30.75" customHeight="1"/>
    <row r="6" spans="1:8" ht="17.25">
      <c r="A6" s="527" t="s">
        <v>553</v>
      </c>
      <c r="B6" s="527"/>
      <c r="C6" s="527"/>
      <c r="D6" s="527"/>
      <c r="E6" s="527"/>
      <c r="F6" s="527"/>
      <c r="G6" s="527"/>
      <c r="H6" s="527"/>
    </row>
    <row r="7" spans="1:8" ht="29.25" customHeight="1"/>
    <row r="8" spans="1:8" ht="17.25">
      <c r="A8" s="527" t="s">
        <v>554</v>
      </c>
      <c r="B8" s="527"/>
      <c r="C8" s="527"/>
      <c r="D8" s="527"/>
      <c r="E8" s="527"/>
      <c r="F8" s="527"/>
      <c r="G8" s="527"/>
    </row>
    <row r="9" spans="1:8" ht="26.25" customHeight="1"/>
    <row r="10" spans="1:8" ht="17.25">
      <c r="A10" s="527" t="s">
        <v>555</v>
      </c>
      <c r="B10" s="527"/>
      <c r="C10" s="527"/>
      <c r="D10" s="527"/>
      <c r="E10" s="527"/>
      <c r="F10" s="527"/>
      <c r="G10" s="527"/>
      <c r="H10" s="527"/>
    </row>
  </sheetData>
  <sheetProtection password="CC3D" sheet="1" objects="1" scenarios="1"/>
  <mergeCells count="6">
    <mergeCell ref="A10:H10"/>
    <mergeCell ref="A1:H1"/>
    <mergeCell ref="A3:H3"/>
    <mergeCell ref="A4:H4"/>
    <mergeCell ref="A6:H6"/>
    <mergeCell ref="A8:G8"/>
  </mergeCells>
  <phoneticPr fontId="2" type="noConversion"/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49"/>
  <sheetViews>
    <sheetView zoomScale="90" zoomScaleNormal="90" workbookViewId="0">
      <selection activeCell="E47" sqref="E47"/>
    </sheetView>
  </sheetViews>
  <sheetFormatPr defaultColWidth="9" defaultRowHeight="30" customHeight="1"/>
  <cols>
    <col min="1" max="1" width="14.25" style="45" customWidth="1"/>
    <col min="2" max="2" width="12.375" style="45" customWidth="1"/>
    <col min="3" max="3" width="14" style="45" customWidth="1"/>
    <col min="4" max="5" width="14.375" style="45" customWidth="1"/>
    <col min="6" max="7" width="11" style="45" customWidth="1"/>
    <col min="8" max="8" width="38" style="45" customWidth="1"/>
    <col min="9" max="16384" width="9" style="45"/>
  </cols>
  <sheetData>
    <row r="1" spans="1:11" s="44" customFormat="1" ht="30" customHeight="1">
      <c r="A1" s="438" t="s">
        <v>459</v>
      </c>
      <c r="B1" s="438"/>
      <c r="C1" s="438"/>
      <c r="D1" s="438"/>
      <c r="E1" s="438"/>
      <c r="F1" s="438"/>
      <c r="G1" s="438"/>
      <c r="H1" s="438"/>
      <c r="I1" s="42"/>
      <c r="J1" s="43"/>
      <c r="K1" s="43"/>
    </row>
    <row r="2" spans="1:11" ht="18" customHeight="1">
      <c r="A2" s="440" t="s">
        <v>359</v>
      </c>
      <c r="B2" s="440"/>
      <c r="C2" s="440"/>
      <c r="D2" s="440"/>
      <c r="E2" s="440"/>
      <c r="F2" s="440"/>
      <c r="G2" s="440"/>
      <c r="H2" s="440"/>
      <c r="I2" s="43"/>
      <c r="J2" s="43"/>
      <c r="K2" s="43"/>
    </row>
    <row r="3" spans="1:11" ht="21.75" customHeight="1">
      <c r="A3" s="440" t="s">
        <v>460</v>
      </c>
      <c r="B3" s="440"/>
      <c r="C3" s="440"/>
      <c r="D3" s="440"/>
      <c r="E3" s="440"/>
      <c r="F3" s="440"/>
      <c r="G3" s="440"/>
      <c r="H3" s="440"/>
      <c r="I3" s="43"/>
      <c r="J3" s="43"/>
      <c r="K3" s="43"/>
    </row>
    <row r="4" spans="1:11" ht="24" customHeight="1" thickBot="1">
      <c r="A4" s="46" t="s">
        <v>107</v>
      </c>
      <c r="B4" s="43"/>
      <c r="C4" s="43"/>
      <c r="D4" s="43"/>
      <c r="E4" s="43"/>
      <c r="F4" s="43"/>
      <c r="G4" s="43"/>
      <c r="H4" s="47" t="s">
        <v>108</v>
      </c>
      <c r="I4" s="43"/>
      <c r="J4" s="43"/>
      <c r="K4" s="43"/>
    </row>
    <row r="5" spans="1:11" ht="23.25" customHeight="1">
      <c r="A5" s="441" t="s">
        <v>109</v>
      </c>
      <c r="B5" s="442"/>
      <c r="C5" s="442"/>
      <c r="D5" s="451" t="s">
        <v>440</v>
      </c>
      <c r="E5" s="451" t="s">
        <v>534</v>
      </c>
      <c r="F5" s="442" t="s">
        <v>110</v>
      </c>
      <c r="G5" s="442"/>
      <c r="H5" s="445" t="s">
        <v>111</v>
      </c>
      <c r="I5" s="43"/>
      <c r="J5" s="43"/>
      <c r="K5" s="43"/>
    </row>
    <row r="6" spans="1:11" ht="23.25" customHeight="1" thickBot="1">
      <c r="A6" s="48" t="s">
        <v>112</v>
      </c>
      <c r="B6" s="169" t="s">
        <v>113</v>
      </c>
      <c r="C6" s="169" t="s">
        <v>114</v>
      </c>
      <c r="D6" s="448"/>
      <c r="E6" s="448"/>
      <c r="F6" s="169" t="s">
        <v>115</v>
      </c>
      <c r="G6" s="169" t="s">
        <v>116</v>
      </c>
      <c r="H6" s="479"/>
      <c r="I6" s="43"/>
      <c r="J6" s="43"/>
      <c r="K6" s="43"/>
    </row>
    <row r="7" spans="1:11" ht="41.25" customHeight="1">
      <c r="A7" s="108" t="s">
        <v>435</v>
      </c>
      <c r="B7" s="88"/>
      <c r="C7" s="88"/>
      <c r="D7" s="60">
        <f>SUM(D8,D10)</f>
        <v>150000</v>
      </c>
      <c r="E7" s="60">
        <f>SUM(E8)</f>
        <v>0</v>
      </c>
      <c r="F7" s="60">
        <f t="shared" ref="F7:F37" si="0">IF(D7&gt;E7,D7-E7," ")</f>
        <v>150000</v>
      </c>
      <c r="G7" s="60" t="str">
        <f t="shared" ref="G7:G37" si="1">IF(E7&gt;D7,E7-D7," ")</f>
        <v xml:space="preserve"> </v>
      </c>
      <c r="H7" s="80"/>
      <c r="I7" s="43"/>
      <c r="J7" s="43"/>
      <c r="K7" s="43"/>
    </row>
    <row r="8" spans="1:11" ht="41.25" customHeight="1">
      <c r="A8" s="299"/>
      <c r="B8" s="66" t="s">
        <v>436</v>
      </c>
      <c r="C8" s="66"/>
      <c r="D8" s="107">
        <f>D9</f>
        <v>91000</v>
      </c>
      <c r="E8" s="107">
        <f>SUM(E9)</f>
        <v>0</v>
      </c>
      <c r="F8" s="107">
        <f t="shared" si="0"/>
        <v>91000</v>
      </c>
      <c r="G8" s="107" t="str">
        <f t="shared" si="1"/>
        <v xml:space="preserve"> </v>
      </c>
      <c r="H8" s="184"/>
      <c r="I8" s="43"/>
      <c r="J8" s="43"/>
      <c r="K8" s="43"/>
    </row>
    <row r="9" spans="1:11" ht="41.25" customHeight="1">
      <c r="A9" s="300"/>
      <c r="B9" s="106"/>
      <c r="C9" s="56" t="s">
        <v>437</v>
      </c>
      <c r="D9" s="72">
        <f>교비지출!E12</f>
        <v>91000</v>
      </c>
      <c r="E9" s="72"/>
      <c r="F9" s="72">
        <f t="shared" si="0"/>
        <v>91000</v>
      </c>
      <c r="G9" s="72" t="str">
        <f t="shared" si="1"/>
        <v xml:space="preserve"> </v>
      </c>
      <c r="H9" s="367" t="s">
        <v>496</v>
      </c>
      <c r="I9" s="43"/>
      <c r="J9" s="43"/>
      <c r="K9" s="43"/>
    </row>
    <row r="10" spans="1:11" ht="41.25" customHeight="1">
      <c r="A10" s="300"/>
      <c r="B10" s="65" t="s">
        <v>438</v>
      </c>
      <c r="C10" s="56"/>
      <c r="D10" s="72">
        <f>D11</f>
        <v>59000</v>
      </c>
      <c r="E10" s="72"/>
      <c r="F10" s="72"/>
      <c r="G10" s="72"/>
      <c r="H10" s="185"/>
      <c r="I10" s="43"/>
      <c r="J10" s="43"/>
      <c r="K10" s="43"/>
    </row>
    <row r="11" spans="1:11" ht="41.25" customHeight="1">
      <c r="A11" s="301"/>
      <c r="B11" s="106"/>
      <c r="C11" s="56" t="s">
        <v>439</v>
      </c>
      <c r="D11" s="72">
        <f>교비지출!E21</f>
        <v>59000</v>
      </c>
      <c r="E11" s="72"/>
      <c r="F11" s="72"/>
      <c r="G11" s="72"/>
      <c r="H11" s="185"/>
      <c r="I11" s="43"/>
      <c r="J11" s="43"/>
      <c r="K11" s="43"/>
    </row>
    <row r="12" spans="1:11" ht="41.25" customHeight="1">
      <c r="A12" s="108" t="s">
        <v>155</v>
      </c>
      <c r="B12" s="88"/>
      <c r="C12" s="88"/>
      <c r="D12" s="60">
        <f>D13</f>
        <v>64000</v>
      </c>
      <c r="E12" s="60">
        <f>SUM(E13)</f>
        <v>0</v>
      </c>
      <c r="F12" s="60">
        <f t="shared" ref="F12:F15" si="2">IF(D12&gt;E12,D12-E12," ")</f>
        <v>64000</v>
      </c>
      <c r="G12" s="60" t="str">
        <f t="shared" ref="G12:G15" si="3">IF(E12&gt;D12,E12-D12," ")</f>
        <v xml:space="preserve"> </v>
      </c>
      <c r="H12" s="80"/>
      <c r="I12" s="43"/>
      <c r="J12" s="43"/>
      <c r="K12" s="43"/>
    </row>
    <row r="13" spans="1:11" ht="41.25" customHeight="1">
      <c r="A13" s="295"/>
      <c r="B13" s="66" t="s">
        <v>178</v>
      </c>
      <c r="C13" s="66"/>
      <c r="D13" s="107">
        <f>SUM(D14:D15)</f>
        <v>64000</v>
      </c>
      <c r="E13" s="107">
        <f>SUM(E15)</f>
        <v>0</v>
      </c>
      <c r="F13" s="107">
        <f t="shared" si="2"/>
        <v>64000</v>
      </c>
      <c r="G13" s="107" t="str">
        <f t="shared" si="3"/>
        <v xml:space="preserve"> </v>
      </c>
      <c r="H13" s="184"/>
      <c r="I13" s="43"/>
      <c r="J13" s="43"/>
      <c r="K13" s="43"/>
    </row>
    <row r="14" spans="1:11" ht="41.25" customHeight="1">
      <c r="A14" s="295"/>
      <c r="B14" s="66"/>
      <c r="C14" s="66" t="s">
        <v>441</v>
      </c>
      <c r="D14" s="107">
        <f>교비지출!E48</f>
        <v>10000</v>
      </c>
      <c r="E14" s="107"/>
      <c r="F14" s="107"/>
      <c r="G14" s="107"/>
      <c r="H14" s="368" t="s">
        <v>497</v>
      </c>
      <c r="I14" s="43"/>
      <c r="J14" s="43"/>
      <c r="K14" s="43"/>
    </row>
    <row r="15" spans="1:11" ht="41.25" customHeight="1">
      <c r="A15" s="385"/>
      <c r="B15" s="106"/>
      <c r="C15" s="56" t="s">
        <v>189</v>
      </c>
      <c r="D15" s="72">
        <f>교비지출!E52</f>
        <v>54000</v>
      </c>
      <c r="E15" s="72"/>
      <c r="F15" s="72">
        <f t="shared" si="2"/>
        <v>54000</v>
      </c>
      <c r="G15" s="72" t="str">
        <f t="shared" si="3"/>
        <v xml:space="preserve"> </v>
      </c>
      <c r="H15" s="367" t="s">
        <v>498</v>
      </c>
      <c r="I15" s="43"/>
      <c r="J15" s="43"/>
      <c r="K15" s="43"/>
    </row>
    <row r="16" spans="1:11" ht="41.25" customHeight="1">
      <c r="A16" s="186" t="s">
        <v>190</v>
      </c>
      <c r="B16" s="187"/>
      <c r="C16" s="187"/>
      <c r="D16" s="69">
        <f>SUM(D17,D19,D24)</f>
        <v>937000</v>
      </c>
      <c r="E16" s="69">
        <f>SUM(E19)</f>
        <v>125000</v>
      </c>
      <c r="F16" s="69">
        <f t="shared" si="0"/>
        <v>812000</v>
      </c>
      <c r="G16" s="69" t="str">
        <f t="shared" si="1"/>
        <v xml:space="preserve"> </v>
      </c>
      <c r="H16" s="188"/>
      <c r="I16" s="43"/>
      <c r="J16" s="43"/>
      <c r="K16" s="43"/>
    </row>
    <row r="17" spans="1:11" ht="41.25" customHeight="1">
      <c r="A17" s="349"/>
      <c r="B17" s="56" t="s">
        <v>442</v>
      </c>
      <c r="C17" s="57"/>
      <c r="D17" s="72">
        <f>D18</f>
        <v>10000</v>
      </c>
      <c r="E17" s="72"/>
      <c r="F17" s="72"/>
      <c r="G17" s="72"/>
      <c r="H17" s="61"/>
      <c r="I17" s="43"/>
      <c r="J17" s="43"/>
      <c r="K17" s="43"/>
    </row>
    <row r="18" spans="1:11" ht="41.25" customHeight="1">
      <c r="A18" s="186"/>
      <c r="B18" s="57"/>
      <c r="C18" s="56" t="s">
        <v>456</v>
      </c>
      <c r="D18" s="72">
        <f>교비지출!E55</f>
        <v>10000</v>
      </c>
      <c r="E18" s="72"/>
      <c r="F18" s="72"/>
      <c r="G18" s="72"/>
      <c r="H18" s="371" t="s">
        <v>499</v>
      </c>
      <c r="I18" s="43"/>
      <c r="J18" s="43"/>
      <c r="K18" s="43"/>
    </row>
    <row r="19" spans="1:11" ht="41.25" customHeight="1">
      <c r="A19" s="295"/>
      <c r="B19" s="73" t="s">
        <v>195</v>
      </c>
      <c r="C19" s="73"/>
      <c r="D19" s="60">
        <f>SUM(D20:D23)</f>
        <v>910000</v>
      </c>
      <c r="E19" s="60">
        <f>SUM(E20:E23)</f>
        <v>125000</v>
      </c>
      <c r="F19" s="60">
        <f t="shared" si="0"/>
        <v>785000</v>
      </c>
      <c r="G19" s="60" t="str">
        <f t="shared" si="1"/>
        <v xml:space="preserve"> </v>
      </c>
      <c r="H19" s="80"/>
      <c r="I19" s="43"/>
      <c r="J19" s="43"/>
      <c r="K19" s="43"/>
    </row>
    <row r="20" spans="1:11" ht="41.25" customHeight="1">
      <c r="A20" s="278"/>
      <c r="B20" s="66"/>
      <c r="C20" s="56" t="s">
        <v>311</v>
      </c>
      <c r="D20" s="72">
        <f>교비지출세로판!E55</f>
        <v>780000</v>
      </c>
      <c r="E20" s="72">
        <v>45000</v>
      </c>
      <c r="F20" s="72"/>
      <c r="G20" s="72"/>
      <c r="H20" s="63" t="s">
        <v>457</v>
      </c>
      <c r="I20" s="43"/>
      <c r="J20" s="43"/>
      <c r="K20" s="43"/>
    </row>
    <row r="21" spans="1:11" ht="41.25" customHeight="1">
      <c r="A21" s="166"/>
      <c r="B21" s="297"/>
      <c r="C21" s="56" t="s">
        <v>312</v>
      </c>
      <c r="D21" s="72">
        <f>교비지출세로판!E56</f>
        <v>70000</v>
      </c>
      <c r="E21" s="72">
        <v>80000</v>
      </c>
      <c r="F21" s="72" t="str">
        <f t="shared" si="0"/>
        <v xml:space="preserve"> </v>
      </c>
      <c r="G21" s="72">
        <f t="shared" si="1"/>
        <v>10000</v>
      </c>
      <c r="H21" s="370" t="s">
        <v>458</v>
      </c>
      <c r="I21" s="43"/>
      <c r="J21" s="43"/>
      <c r="K21" s="43"/>
    </row>
    <row r="22" spans="1:11" ht="41.25" customHeight="1">
      <c r="A22" s="295"/>
      <c r="B22" s="297"/>
      <c r="C22" s="56" t="s">
        <v>443</v>
      </c>
      <c r="D22" s="72">
        <f>교비지출!E61</f>
        <v>5000</v>
      </c>
      <c r="E22" s="72"/>
      <c r="F22" s="72"/>
      <c r="G22" s="72"/>
      <c r="H22" s="370" t="s">
        <v>500</v>
      </c>
      <c r="I22" s="43"/>
      <c r="J22" s="43"/>
      <c r="K22" s="43"/>
    </row>
    <row r="23" spans="1:11" ht="41.25" customHeight="1">
      <c r="A23" s="295"/>
      <c r="B23" s="298"/>
      <c r="C23" s="56" t="s">
        <v>444</v>
      </c>
      <c r="D23" s="72">
        <f>교비지출!E63</f>
        <v>55000</v>
      </c>
      <c r="E23" s="72"/>
      <c r="F23" s="72"/>
      <c r="G23" s="72"/>
      <c r="H23" s="370" t="s">
        <v>501</v>
      </c>
      <c r="I23" s="43"/>
      <c r="J23" s="43"/>
      <c r="K23" s="43"/>
    </row>
    <row r="24" spans="1:11" ht="41.25" customHeight="1">
      <c r="A24" s="295"/>
      <c r="B24" s="106" t="s">
        <v>445</v>
      </c>
      <c r="C24" s="56"/>
      <c r="D24" s="72">
        <f>SUM(D25:D26)</f>
        <v>17000</v>
      </c>
      <c r="E24" s="72"/>
      <c r="F24" s="72"/>
      <c r="G24" s="72"/>
      <c r="H24" s="105"/>
      <c r="I24" s="43"/>
      <c r="J24" s="43"/>
      <c r="K24" s="43"/>
    </row>
    <row r="25" spans="1:11" ht="41.25" customHeight="1">
      <c r="A25" s="295"/>
      <c r="B25" s="297"/>
      <c r="C25" s="56" t="s">
        <v>446</v>
      </c>
      <c r="D25" s="72">
        <f>교비지출!E65</f>
        <v>10000</v>
      </c>
      <c r="E25" s="72"/>
      <c r="F25" s="72"/>
      <c r="G25" s="72"/>
      <c r="H25" s="370" t="s">
        <v>502</v>
      </c>
      <c r="I25" s="43"/>
      <c r="J25" s="43"/>
      <c r="K25" s="43"/>
    </row>
    <row r="26" spans="1:11" ht="41.25" customHeight="1">
      <c r="A26" s="385"/>
      <c r="B26" s="390"/>
      <c r="C26" s="56" t="s">
        <v>447</v>
      </c>
      <c r="D26" s="72">
        <f>교비지출!E66</f>
        <v>7000</v>
      </c>
      <c r="E26" s="72"/>
      <c r="F26" s="72"/>
      <c r="G26" s="72"/>
      <c r="H26" s="370" t="s">
        <v>502</v>
      </c>
      <c r="I26" s="43"/>
      <c r="J26" s="43"/>
      <c r="K26" s="43"/>
    </row>
    <row r="27" spans="1:11" ht="41.25" customHeight="1">
      <c r="A27" s="82" t="s">
        <v>536</v>
      </c>
      <c r="B27" s="234"/>
      <c r="C27" s="56"/>
      <c r="D27" s="72">
        <f>D28</f>
        <v>1000</v>
      </c>
      <c r="E27" s="72"/>
      <c r="F27" s="72"/>
      <c r="G27" s="72"/>
      <c r="H27" s="105"/>
      <c r="I27" s="43"/>
      <c r="J27" s="43"/>
      <c r="K27" s="43"/>
    </row>
    <row r="28" spans="1:11" ht="41.25" customHeight="1">
      <c r="A28" s="77"/>
      <c r="B28" s="56" t="s">
        <v>448</v>
      </c>
      <c r="C28" s="56"/>
      <c r="D28" s="72">
        <f>D29</f>
        <v>1000</v>
      </c>
      <c r="E28" s="72"/>
      <c r="F28" s="72"/>
      <c r="G28" s="72"/>
      <c r="H28" s="105"/>
      <c r="I28" s="43"/>
      <c r="J28" s="43"/>
      <c r="K28" s="43"/>
    </row>
    <row r="29" spans="1:11" ht="41.25" customHeight="1">
      <c r="A29" s="233"/>
      <c r="B29" s="313"/>
      <c r="C29" s="56" t="s">
        <v>449</v>
      </c>
      <c r="D29" s="72">
        <f>교비지출!E69</f>
        <v>1000</v>
      </c>
      <c r="E29" s="72"/>
      <c r="F29" s="72"/>
      <c r="G29" s="72"/>
      <c r="H29" s="369" t="s">
        <v>503</v>
      </c>
      <c r="I29" s="43"/>
      <c r="J29" s="43"/>
      <c r="K29" s="43"/>
    </row>
    <row r="30" spans="1:11" ht="41.25" customHeight="1">
      <c r="A30" s="400" t="s">
        <v>535</v>
      </c>
      <c r="B30" s="313"/>
      <c r="C30" s="56"/>
      <c r="D30" s="72"/>
      <c r="E30" s="72">
        <f>E31</f>
        <v>2485000</v>
      </c>
      <c r="F30" s="72"/>
      <c r="G30" s="72"/>
      <c r="H30" s="369"/>
      <c r="I30" s="43"/>
      <c r="J30" s="43"/>
      <c r="K30" s="43"/>
    </row>
    <row r="31" spans="1:11" ht="41.25" customHeight="1">
      <c r="A31" s="384"/>
      <c r="B31" s="313" t="s">
        <v>537</v>
      </c>
      <c r="C31" s="56"/>
      <c r="D31" s="72"/>
      <c r="E31" s="72">
        <v>2485000</v>
      </c>
      <c r="F31" s="72"/>
      <c r="G31" s="72"/>
      <c r="H31" s="369"/>
      <c r="I31" s="43"/>
      <c r="J31" s="43"/>
      <c r="K31" s="43"/>
    </row>
    <row r="32" spans="1:11" ht="41.25" customHeight="1">
      <c r="A32" s="384"/>
      <c r="B32" s="313"/>
      <c r="C32" s="56" t="s">
        <v>538</v>
      </c>
      <c r="D32" s="72"/>
      <c r="E32" s="72">
        <v>2485000</v>
      </c>
      <c r="F32" s="72"/>
      <c r="G32" s="72"/>
      <c r="H32" s="369"/>
      <c r="I32" s="43"/>
      <c r="J32" s="43"/>
      <c r="K32" s="43"/>
    </row>
    <row r="33" spans="1:11" ht="41.25" customHeight="1">
      <c r="A33" s="82" t="s">
        <v>203</v>
      </c>
      <c r="B33" s="57"/>
      <c r="C33" s="56"/>
      <c r="D33" s="72">
        <f>SUM(D34)</f>
        <v>10000</v>
      </c>
      <c r="E33" s="72">
        <f>E34</f>
        <v>10000</v>
      </c>
      <c r="F33" s="72" t="str">
        <f t="shared" si="0"/>
        <v xml:space="preserve"> </v>
      </c>
      <c r="G33" s="72" t="str">
        <f t="shared" si="1"/>
        <v xml:space="preserve"> </v>
      </c>
      <c r="H33" s="61"/>
      <c r="I33" s="43"/>
      <c r="J33" s="43"/>
      <c r="K33" s="43"/>
    </row>
    <row r="34" spans="1:11" ht="41.25" customHeight="1">
      <c r="A34" s="464"/>
      <c r="B34" s="56" t="s">
        <v>204</v>
      </c>
      <c r="C34" s="56"/>
      <c r="D34" s="72">
        <f>SUM(D35)</f>
        <v>10000</v>
      </c>
      <c r="E34" s="72">
        <v>10000</v>
      </c>
      <c r="F34" s="72" t="str">
        <f t="shared" si="0"/>
        <v xml:space="preserve"> </v>
      </c>
      <c r="G34" s="72" t="str">
        <f t="shared" si="1"/>
        <v xml:space="preserve"> </v>
      </c>
      <c r="H34" s="61"/>
      <c r="I34" s="43"/>
      <c r="J34" s="43"/>
      <c r="K34" s="43"/>
    </row>
    <row r="35" spans="1:11" ht="41.25" customHeight="1">
      <c r="A35" s="457"/>
      <c r="B35" s="282"/>
      <c r="C35" s="119" t="s">
        <v>205</v>
      </c>
      <c r="D35" s="120">
        <f>교비지출세로판!E72</f>
        <v>10000</v>
      </c>
      <c r="E35" s="120">
        <v>10000</v>
      </c>
      <c r="F35" s="120" t="str">
        <f t="shared" si="0"/>
        <v xml:space="preserve"> </v>
      </c>
      <c r="G35" s="120" t="str">
        <f t="shared" si="1"/>
        <v xml:space="preserve"> </v>
      </c>
      <c r="H35" s="283"/>
      <c r="I35" s="43"/>
      <c r="J35" s="43"/>
      <c r="K35" s="43"/>
    </row>
    <row r="36" spans="1:11" ht="30" customHeight="1">
      <c r="A36" s="82" t="s">
        <v>206</v>
      </c>
      <c r="B36" s="57"/>
      <c r="C36" s="56"/>
      <c r="D36" s="72">
        <f>SUM(D37)</f>
        <v>18000</v>
      </c>
      <c r="E36" s="72">
        <f>E37</f>
        <v>40000</v>
      </c>
      <c r="F36" s="72" t="str">
        <f t="shared" si="0"/>
        <v xml:space="preserve"> </v>
      </c>
      <c r="G36" s="72">
        <f t="shared" si="1"/>
        <v>22000</v>
      </c>
      <c r="H36" s="61"/>
      <c r="I36" s="43"/>
      <c r="J36" s="43"/>
      <c r="K36" s="43"/>
    </row>
    <row r="37" spans="1:11" ht="30" customHeight="1">
      <c r="A37" s="388"/>
      <c r="B37" s="56" t="s">
        <v>246</v>
      </c>
      <c r="C37" s="56"/>
      <c r="D37" s="72">
        <f>SUM(D38:D40)</f>
        <v>18000</v>
      </c>
      <c r="E37" s="72">
        <f>SUM(E38:E40)</f>
        <v>40000</v>
      </c>
      <c r="F37" s="72" t="str">
        <f t="shared" si="0"/>
        <v xml:space="preserve"> </v>
      </c>
      <c r="G37" s="72">
        <f t="shared" si="1"/>
        <v>22000</v>
      </c>
      <c r="H37" s="61"/>
      <c r="I37" s="43"/>
      <c r="J37" s="43"/>
      <c r="K37" s="43"/>
    </row>
    <row r="38" spans="1:11" ht="43.5" customHeight="1">
      <c r="A38" s="77"/>
      <c r="B38" s="86"/>
      <c r="C38" s="76" t="s">
        <v>247</v>
      </c>
      <c r="D38" s="60">
        <f>교비지출세로판!G75</f>
        <v>0</v>
      </c>
      <c r="E38" s="60"/>
      <c r="F38" s="60" t="str">
        <f>IF(D38&gt;E38,D38-E38," ")</f>
        <v xml:space="preserve"> </v>
      </c>
      <c r="G38" s="60" t="str">
        <f>IF(E38&gt;D38,E38-D38," ")</f>
        <v xml:space="preserve"> </v>
      </c>
      <c r="H38" s="80"/>
      <c r="I38" s="43"/>
      <c r="J38" s="43"/>
      <c r="K38" s="43"/>
    </row>
    <row r="39" spans="1:11" ht="43.5" customHeight="1">
      <c r="A39" s="166"/>
      <c r="B39" s="86"/>
      <c r="C39" s="114" t="s">
        <v>248</v>
      </c>
      <c r="D39" s="72">
        <f>교비지출세로판!G76</f>
        <v>17000</v>
      </c>
      <c r="E39" s="72">
        <v>17000</v>
      </c>
      <c r="F39" s="72" t="str">
        <f t="shared" ref="F39:F48" si="4">IF(D39&gt;E39,D39-E39," ")</f>
        <v xml:space="preserve"> </v>
      </c>
      <c r="G39" s="72" t="str">
        <f t="shared" ref="G39:G48" si="5">IF(E39&gt;D39,E39-D39," ")</f>
        <v xml:space="preserve"> </v>
      </c>
      <c r="H39" s="63" t="s">
        <v>207</v>
      </c>
      <c r="I39" s="43"/>
      <c r="J39" s="43"/>
      <c r="K39" s="43"/>
    </row>
    <row r="40" spans="1:11" ht="43.5" customHeight="1">
      <c r="A40" s="332"/>
      <c r="B40" s="88"/>
      <c r="C40" s="100" t="s">
        <v>249</v>
      </c>
      <c r="D40" s="101">
        <f>교비지출세로판!G77</f>
        <v>1000</v>
      </c>
      <c r="E40" s="101">
        <v>23000</v>
      </c>
      <c r="F40" s="101" t="str">
        <f t="shared" si="4"/>
        <v xml:space="preserve"> </v>
      </c>
      <c r="G40" s="101">
        <f t="shared" si="5"/>
        <v>22000</v>
      </c>
      <c r="H40" s="105" t="s">
        <v>504</v>
      </c>
      <c r="I40" s="43"/>
      <c r="J40" s="43"/>
      <c r="K40" s="43"/>
    </row>
    <row r="41" spans="1:11" ht="43.5" customHeight="1">
      <c r="A41" s="348" t="s">
        <v>450</v>
      </c>
      <c r="B41" s="88"/>
      <c r="C41" s="100"/>
      <c r="D41" s="101">
        <f>D42</f>
        <v>100000</v>
      </c>
      <c r="E41" s="101"/>
      <c r="F41" s="101"/>
      <c r="G41" s="101"/>
      <c r="H41" s="105"/>
      <c r="I41" s="43"/>
      <c r="J41" s="43"/>
      <c r="K41" s="43"/>
    </row>
    <row r="42" spans="1:11" ht="43.5" customHeight="1">
      <c r="A42" s="295"/>
      <c r="B42" s="73" t="s">
        <v>451</v>
      </c>
      <c r="C42" s="100"/>
      <c r="D42" s="101">
        <f>SUM(D43:D46)</f>
        <v>100000</v>
      </c>
      <c r="E42" s="101"/>
      <c r="F42" s="101"/>
      <c r="G42" s="101"/>
      <c r="H42" s="105"/>
      <c r="I42" s="43"/>
      <c r="J42" s="43"/>
      <c r="K42" s="43"/>
    </row>
    <row r="43" spans="1:11" ht="43.5" customHeight="1">
      <c r="A43" s="295"/>
      <c r="B43" s="88"/>
      <c r="C43" s="100" t="s">
        <v>452</v>
      </c>
      <c r="D43" s="101">
        <f>교비지출!E86</f>
        <v>50000</v>
      </c>
      <c r="E43" s="101"/>
      <c r="F43" s="101"/>
      <c r="G43" s="101"/>
      <c r="H43" s="122" t="s">
        <v>326</v>
      </c>
      <c r="I43" s="43"/>
      <c r="J43" s="43"/>
      <c r="K43" s="43"/>
    </row>
    <row r="44" spans="1:11" ht="43.5" customHeight="1">
      <c r="A44" s="295"/>
      <c r="B44" s="88"/>
      <c r="C44" s="100" t="s">
        <v>453</v>
      </c>
      <c r="D44" s="101">
        <f>교비지출!E87</f>
        <v>10000</v>
      </c>
      <c r="E44" s="101"/>
      <c r="F44" s="101"/>
      <c r="G44" s="101"/>
      <c r="H44" s="105" t="s">
        <v>327</v>
      </c>
      <c r="I44" s="43"/>
      <c r="J44" s="43"/>
      <c r="K44" s="43"/>
    </row>
    <row r="45" spans="1:11" ht="43.5" customHeight="1">
      <c r="A45" s="295"/>
      <c r="B45" s="88"/>
      <c r="C45" s="100" t="s">
        <v>454</v>
      </c>
      <c r="D45" s="101">
        <f>교비지출!E88</f>
        <v>40000</v>
      </c>
      <c r="E45" s="101"/>
      <c r="F45" s="101"/>
      <c r="G45" s="101"/>
      <c r="H45" s="63" t="s">
        <v>214</v>
      </c>
      <c r="I45" s="43"/>
      <c r="J45" s="43"/>
      <c r="K45" s="43"/>
    </row>
    <row r="46" spans="1:11" ht="43.5" customHeight="1">
      <c r="A46" s="295"/>
      <c r="B46" s="88"/>
      <c r="C46" s="100" t="s">
        <v>455</v>
      </c>
      <c r="D46" s="101">
        <f>교비지출!E89</f>
        <v>0</v>
      </c>
      <c r="E46" s="101"/>
      <c r="F46" s="101"/>
      <c r="G46" s="101"/>
      <c r="H46" s="105"/>
      <c r="I46" s="43"/>
      <c r="J46" s="43"/>
      <c r="K46" s="43"/>
    </row>
    <row r="47" spans="1:11" ht="32.25" customHeight="1" thickBot="1">
      <c r="A47" s="116" t="s">
        <v>216</v>
      </c>
      <c r="B47" s="461" t="s">
        <v>217</v>
      </c>
      <c r="C47" s="461"/>
      <c r="D47" s="117">
        <f>교비지출세로판!E87</f>
        <v>10000</v>
      </c>
      <c r="E47" s="117">
        <v>40000</v>
      </c>
      <c r="F47" s="72" t="str">
        <f t="shared" si="4"/>
        <v xml:space="preserve"> </v>
      </c>
      <c r="G47" s="72">
        <f t="shared" si="5"/>
        <v>30000</v>
      </c>
      <c r="H47" s="61"/>
      <c r="I47" s="43"/>
      <c r="J47" s="43"/>
      <c r="K47" s="43"/>
    </row>
    <row r="48" spans="1:11" ht="30" customHeight="1" thickBot="1">
      <c r="A48" s="494" t="s">
        <v>218</v>
      </c>
      <c r="B48" s="495"/>
      <c r="C48" s="496"/>
      <c r="D48" s="94">
        <f>SUM(D7,D12,D16,D27,D33,D36,D41,D47)</f>
        <v>1290000</v>
      </c>
      <c r="E48" s="94">
        <f>SUM(E7,E12,E16,E27,E31,E33,E36,E41,E47)</f>
        <v>2700000</v>
      </c>
      <c r="F48" s="94" t="str">
        <f t="shared" si="4"/>
        <v xml:space="preserve"> </v>
      </c>
      <c r="G48" s="94">
        <f t="shared" si="5"/>
        <v>1410000</v>
      </c>
      <c r="H48" s="95"/>
      <c r="I48" s="43"/>
      <c r="J48" s="43"/>
      <c r="K48" s="43"/>
    </row>
    <row r="49" spans="1:11" ht="30" customHeight="1" thickTop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</row>
  </sheetData>
  <sheetProtection password="CC3D" sheet="1" objects="1" scenarios="1"/>
  <mergeCells count="11">
    <mergeCell ref="A34:A35"/>
    <mergeCell ref="B47:C47"/>
    <mergeCell ref="A48:C48"/>
    <mergeCell ref="A1:H1"/>
    <mergeCell ref="A2:H2"/>
    <mergeCell ref="A3:H3"/>
    <mergeCell ref="A5:C5"/>
    <mergeCell ref="D5:D6"/>
    <mergeCell ref="E5:E6"/>
    <mergeCell ref="F5:G5"/>
    <mergeCell ref="H5:H6"/>
  </mergeCells>
  <phoneticPr fontId="2" type="noConversion"/>
  <printOptions horizontalCentered="1"/>
  <pageMargins left="0.15748031496062992" right="0.15748031496062992" top="0.43307086614173229" bottom="0.39370078740157483" header="0.19685039370078741" footer="0.15748031496062992"/>
  <pageSetup paperSize="9" firstPageNumber="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1" zoomScaleNormal="100" workbookViewId="0">
      <selection activeCell="C47" sqref="C47"/>
    </sheetView>
  </sheetViews>
  <sheetFormatPr defaultRowHeight="16.5"/>
  <cols>
    <col min="1" max="1" width="9.625" style="129" customWidth="1"/>
    <col min="2" max="2" width="11.375" style="129" customWidth="1"/>
    <col min="3" max="3" width="11.25" customWidth="1"/>
    <col min="4" max="4" width="12.125" style="125" customWidth="1"/>
    <col min="5" max="5" width="12" style="179" customWidth="1"/>
    <col min="6" max="6" width="10.125" style="125" customWidth="1"/>
    <col min="7" max="7" width="11.75" style="180" customWidth="1"/>
    <col min="8" max="8" width="11.75" style="125" customWidth="1"/>
    <col min="9" max="9" width="9.5" style="125" customWidth="1"/>
  </cols>
  <sheetData>
    <row r="1" spans="1:9" ht="39.950000000000003" customHeight="1">
      <c r="A1" s="498" t="s">
        <v>329</v>
      </c>
      <c r="B1" s="498"/>
      <c r="C1" s="498"/>
      <c r="D1" s="498"/>
      <c r="E1" s="498"/>
      <c r="F1" s="498"/>
      <c r="G1" s="498"/>
      <c r="H1" s="498"/>
      <c r="I1" s="498"/>
    </row>
    <row r="2" spans="1:9" ht="20.25" customHeight="1" thickBot="1">
      <c r="A2" s="162" t="s">
        <v>13</v>
      </c>
      <c r="B2" s="162"/>
      <c r="C2" s="162"/>
      <c r="D2" s="514" t="s">
        <v>343</v>
      </c>
      <c r="E2" s="514"/>
      <c r="F2" s="514"/>
      <c r="G2" s="514"/>
      <c r="H2" s="514"/>
      <c r="I2" s="514"/>
    </row>
    <row r="3" spans="1:9" ht="20.100000000000001" customHeight="1">
      <c r="A3" s="505" t="s">
        <v>14</v>
      </c>
      <c r="B3" s="506"/>
      <c r="C3" s="507"/>
      <c r="D3" s="510" t="s">
        <v>330</v>
      </c>
      <c r="E3" s="512" t="s">
        <v>331</v>
      </c>
      <c r="F3" s="231" t="s">
        <v>276</v>
      </c>
      <c r="G3" s="508" t="s">
        <v>338</v>
      </c>
      <c r="H3" s="510" t="s">
        <v>334</v>
      </c>
      <c r="I3" s="510" t="s">
        <v>0</v>
      </c>
    </row>
    <row r="4" spans="1:9" ht="20.100000000000001" customHeight="1">
      <c r="A4" s="139" t="s">
        <v>1</v>
      </c>
      <c r="B4" s="140" t="s">
        <v>2</v>
      </c>
      <c r="C4" s="1" t="s">
        <v>3</v>
      </c>
      <c r="D4" s="511"/>
      <c r="E4" s="513"/>
      <c r="F4" s="232" t="s">
        <v>277</v>
      </c>
      <c r="G4" s="509"/>
      <c r="H4" s="511"/>
      <c r="I4" s="511"/>
    </row>
    <row r="5" spans="1:9" ht="20.100000000000001" customHeight="1">
      <c r="A5" s="261" t="s">
        <v>15</v>
      </c>
      <c r="B5" s="10"/>
      <c r="C5" s="10"/>
      <c r="D5" s="290">
        <f>SUM(D6,D11)</f>
        <v>3395000</v>
      </c>
      <c r="E5" s="18">
        <f>E11</f>
        <v>65000</v>
      </c>
      <c r="F5" s="10"/>
      <c r="G5" s="18">
        <f>SUM(G6,G11)</f>
        <v>3460000</v>
      </c>
      <c r="H5" s="18">
        <f>SUM(H6,H11)</f>
        <v>3650000</v>
      </c>
      <c r="I5" s="255">
        <f>G5-H5</f>
        <v>-190000</v>
      </c>
    </row>
    <row r="6" spans="1:9" ht="20.100000000000001" customHeight="1">
      <c r="A6" s="39"/>
      <c r="B6" s="6" t="s">
        <v>15</v>
      </c>
      <c r="C6" s="10"/>
      <c r="D6" s="291">
        <f>SUM(D7:D10)</f>
        <v>3395000</v>
      </c>
      <c r="E6" s="14"/>
      <c r="F6" s="10"/>
      <c r="G6" s="14">
        <f t="shared" ref="G6:G16" si="0">SUM(D6+E6-F6)</f>
        <v>3395000</v>
      </c>
      <c r="H6" s="14">
        <f>SUM(H7:H10)</f>
        <v>3575000</v>
      </c>
      <c r="I6" s="176">
        <f t="shared" ref="I6:I43" si="1">G6-H6</f>
        <v>-180000</v>
      </c>
    </row>
    <row r="7" spans="1:9" ht="20.100000000000001" customHeight="1">
      <c r="A7" s="39"/>
      <c r="B7" s="10"/>
      <c r="C7" s="6" t="s">
        <v>340</v>
      </c>
      <c r="D7" s="291">
        <v>65000</v>
      </c>
      <c r="E7" s="19"/>
      <c r="F7" s="253"/>
      <c r="G7" s="14">
        <f t="shared" si="0"/>
        <v>65000</v>
      </c>
      <c r="H7" s="14">
        <v>79900</v>
      </c>
      <c r="I7" s="254">
        <f t="shared" si="1"/>
        <v>-14900</v>
      </c>
    </row>
    <row r="8" spans="1:9" ht="20.100000000000001" customHeight="1">
      <c r="A8" s="39"/>
      <c r="B8" s="10"/>
      <c r="C8" s="6" t="s">
        <v>341</v>
      </c>
      <c r="D8" s="291">
        <v>45000</v>
      </c>
      <c r="E8" s="19"/>
      <c r="F8" s="253"/>
      <c r="G8" s="14">
        <f t="shared" si="0"/>
        <v>45000</v>
      </c>
      <c r="H8" s="14">
        <v>40100</v>
      </c>
      <c r="I8" s="254">
        <f t="shared" si="1"/>
        <v>4900</v>
      </c>
    </row>
    <row r="9" spans="1:9" ht="20.100000000000001" customHeight="1">
      <c r="A9" s="39"/>
      <c r="B9" s="10"/>
      <c r="C9" s="6" t="s">
        <v>342</v>
      </c>
      <c r="D9" s="291">
        <v>2195000</v>
      </c>
      <c r="E9" s="19"/>
      <c r="F9" s="253"/>
      <c r="G9" s="14">
        <f t="shared" si="0"/>
        <v>2195000</v>
      </c>
      <c r="H9" s="14">
        <v>2370000</v>
      </c>
      <c r="I9" s="254">
        <f t="shared" si="1"/>
        <v>-175000</v>
      </c>
    </row>
    <row r="10" spans="1:9" ht="20.100000000000001" customHeight="1">
      <c r="A10" s="39"/>
      <c r="B10" s="10"/>
      <c r="C10" s="6" t="s">
        <v>332</v>
      </c>
      <c r="D10" s="291">
        <v>1090000</v>
      </c>
      <c r="E10" s="19"/>
      <c r="F10" s="253"/>
      <c r="G10" s="14">
        <f t="shared" si="0"/>
        <v>1090000</v>
      </c>
      <c r="H10" s="14">
        <v>1085000</v>
      </c>
      <c r="I10" s="254">
        <f t="shared" si="1"/>
        <v>5000</v>
      </c>
    </row>
    <row r="11" spans="1:9" ht="20.100000000000001" customHeight="1">
      <c r="A11" s="39"/>
      <c r="B11" s="6" t="s">
        <v>16</v>
      </c>
      <c r="C11" s="10"/>
      <c r="D11" s="291">
        <f>D12</f>
        <v>0</v>
      </c>
      <c r="E11" s="14">
        <f>E12</f>
        <v>65000</v>
      </c>
      <c r="F11" s="10"/>
      <c r="G11" s="14">
        <f t="shared" si="0"/>
        <v>65000</v>
      </c>
      <c r="H11" s="14">
        <f>H12</f>
        <v>75000</v>
      </c>
      <c r="I11" s="176">
        <f t="shared" si="1"/>
        <v>-10000</v>
      </c>
    </row>
    <row r="12" spans="1:9" ht="20.100000000000001" customHeight="1">
      <c r="A12" s="39"/>
      <c r="B12" s="10"/>
      <c r="C12" s="6" t="s">
        <v>17</v>
      </c>
      <c r="D12" s="291">
        <v>0</v>
      </c>
      <c r="E12" s="11">
        <v>65000</v>
      </c>
      <c r="F12" s="177"/>
      <c r="G12" s="14">
        <f t="shared" si="0"/>
        <v>65000</v>
      </c>
      <c r="H12" s="14">
        <v>75000</v>
      </c>
      <c r="I12" s="176">
        <f t="shared" si="1"/>
        <v>-10000</v>
      </c>
    </row>
    <row r="13" spans="1:9" ht="20.100000000000001" customHeight="1">
      <c r="A13" s="261" t="s">
        <v>236</v>
      </c>
      <c r="B13" s="10"/>
      <c r="C13" s="10"/>
      <c r="D13" s="290">
        <f>SUM(D14,D18,D21)</f>
        <v>0</v>
      </c>
      <c r="E13" s="18">
        <f>SUM(E14,E18,E21)</f>
        <v>1050000</v>
      </c>
      <c r="F13" s="247">
        <f>F17</f>
        <v>0</v>
      </c>
      <c r="G13" s="18">
        <f t="shared" si="0"/>
        <v>1050000</v>
      </c>
      <c r="H13" s="18">
        <f>SUM(H14,H18,H21)</f>
        <v>3112000</v>
      </c>
      <c r="I13" s="176">
        <f>G13-F13</f>
        <v>1050000</v>
      </c>
    </row>
    <row r="14" spans="1:9" ht="20.100000000000001" customHeight="1">
      <c r="A14" s="39"/>
      <c r="B14" s="6" t="s">
        <v>18</v>
      </c>
      <c r="C14" s="10"/>
      <c r="D14" s="290">
        <f>SUM(D15,D16,D17)</f>
        <v>0</v>
      </c>
      <c r="E14" s="18">
        <f>SUM(E15:E17)</f>
        <v>225000</v>
      </c>
      <c r="F14" s="256">
        <f>F17</f>
        <v>0</v>
      </c>
      <c r="G14" s="18">
        <f t="shared" si="0"/>
        <v>225000</v>
      </c>
      <c r="H14" s="18">
        <f>SUM(H15:H17)</f>
        <v>2300000</v>
      </c>
      <c r="I14" s="254">
        <f t="shared" si="1"/>
        <v>-2075000</v>
      </c>
    </row>
    <row r="15" spans="1:9" ht="20.100000000000001" customHeight="1">
      <c r="A15" s="39"/>
      <c r="B15" s="10"/>
      <c r="C15" s="6" t="s">
        <v>19</v>
      </c>
      <c r="D15" s="291"/>
      <c r="E15" s="11">
        <v>75000</v>
      </c>
      <c r="F15" s="177"/>
      <c r="G15" s="14">
        <f t="shared" si="0"/>
        <v>75000</v>
      </c>
      <c r="H15" s="14">
        <v>2140000</v>
      </c>
      <c r="I15" s="176">
        <f t="shared" si="1"/>
        <v>-2065000</v>
      </c>
    </row>
    <row r="16" spans="1:9" ht="20.100000000000001" customHeight="1">
      <c r="A16" s="39"/>
      <c r="B16" s="10"/>
      <c r="C16" s="6" t="s">
        <v>35</v>
      </c>
      <c r="D16" s="291"/>
      <c r="E16" s="11">
        <v>150000</v>
      </c>
      <c r="F16" s="177"/>
      <c r="G16" s="14">
        <f t="shared" si="0"/>
        <v>150000</v>
      </c>
      <c r="H16" s="14">
        <v>160000</v>
      </c>
      <c r="I16" s="176">
        <f t="shared" si="1"/>
        <v>-10000</v>
      </c>
    </row>
    <row r="17" spans="1:9" ht="22.5" customHeight="1">
      <c r="A17" s="39"/>
      <c r="B17" s="10"/>
      <c r="C17" s="6" t="s">
        <v>333</v>
      </c>
      <c r="D17" s="291"/>
      <c r="E17" s="11"/>
      <c r="F17" s="246"/>
      <c r="G17" s="245">
        <f>SUM(D17-F17)</f>
        <v>0</v>
      </c>
      <c r="H17" s="245">
        <v>0</v>
      </c>
      <c r="I17" s="176">
        <f t="shared" si="1"/>
        <v>0</v>
      </c>
    </row>
    <row r="18" spans="1:9" ht="20.100000000000001" customHeight="1">
      <c r="A18" s="39"/>
      <c r="B18" s="6" t="s">
        <v>20</v>
      </c>
      <c r="C18" s="10"/>
      <c r="D18" s="290">
        <f>SUM(D19:D20)</f>
        <v>0</v>
      </c>
      <c r="E18" s="14">
        <f>SUM(E19,E20)</f>
        <v>45000</v>
      </c>
      <c r="F18" s="10"/>
      <c r="G18" s="14">
        <f>SUM(D18+E18-F18)</f>
        <v>45000</v>
      </c>
      <c r="H18" s="14">
        <f>SUM(H19:H20)</f>
        <v>55000</v>
      </c>
      <c r="I18" s="176">
        <f t="shared" si="1"/>
        <v>-10000</v>
      </c>
    </row>
    <row r="19" spans="1:9" ht="20.100000000000001" customHeight="1">
      <c r="A19" s="39"/>
      <c r="B19" s="10"/>
      <c r="C19" s="6" t="s">
        <v>21</v>
      </c>
      <c r="D19" s="291"/>
      <c r="E19" s="11">
        <v>5000</v>
      </c>
      <c r="F19" s="177"/>
      <c r="G19" s="14">
        <f>SUM(D19+E19-F19)</f>
        <v>5000</v>
      </c>
      <c r="H19" s="14">
        <v>5000</v>
      </c>
      <c r="I19" s="176">
        <f t="shared" si="1"/>
        <v>0</v>
      </c>
    </row>
    <row r="20" spans="1:9" ht="20.100000000000001" customHeight="1">
      <c r="A20" s="39"/>
      <c r="B20" s="10"/>
      <c r="C20" s="6" t="s">
        <v>22</v>
      </c>
      <c r="D20" s="291"/>
      <c r="E20" s="11">
        <v>40000</v>
      </c>
      <c r="F20" s="260"/>
      <c r="G20" s="14">
        <f>SUM(D20+E20-F20)</f>
        <v>40000</v>
      </c>
      <c r="H20" s="14">
        <v>50000</v>
      </c>
      <c r="I20" s="176">
        <f t="shared" si="1"/>
        <v>-10000</v>
      </c>
    </row>
    <row r="21" spans="1:9" ht="20.100000000000001" customHeight="1">
      <c r="A21" s="39"/>
      <c r="B21" s="6" t="s">
        <v>23</v>
      </c>
      <c r="C21" s="10"/>
      <c r="D21" s="291">
        <f>D22+D23</f>
        <v>0</v>
      </c>
      <c r="E21" s="14">
        <f>SUM(E22:E23)</f>
        <v>780000</v>
      </c>
      <c r="F21" s="10"/>
      <c r="G21" s="14">
        <f>SUM(D21+E21-F21)</f>
        <v>780000</v>
      </c>
      <c r="H21" s="14">
        <f>SUM(H22:H23)</f>
        <v>757000</v>
      </c>
      <c r="I21" s="176">
        <f t="shared" si="1"/>
        <v>23000</v>
      </c>
    </row>
    <row r="22" spans="1:9" ht="20.100000000000001" customHeight="1">
      <c r="A22" s="39"/>
      <c r="B22" s="6"/>
      <c r="C22" s="10" t="s">
        <v>266</v>
      </c>
      <c r="D22" s="291"/>
      <c r="E22" s="14">
        <v>700000</v>
      </c>
      <c r="F22" s="10"/>
      <c r="G22" s="14">
        <f>SUM(D22+E22-F22)</f>
        <v>700000</v>
      </c>
      <c r="H22" s="14">
        <v>700000</v>
      </c>
      <c r="I22" s="176">
        <f>G22-H22</f>
        <v>0</v>
      </c>
    </row>
    <row r="23" spans="1:9" ht="20.100000000000001" customHeight="1">
      <c r="A23" s="39"/>
      <c r="B23" s="10"/>
      <c r="C23" s="6" t="s">
        <v>301</v>
      </c>
      <c r="D23" s="291"/>
      <c r="E23" s="11">
        <v>80000</v>
      </c>
      <c r="F23" s="177"/>
      <c r="G23" s="14">
        <f t="shared" ref="G23:G39" si="2">SUM(D23+E23-F23)</f>
        <v>80000</v>
      </c>
      <c r="H23" s="14">
        <v>57000</v>
      </c>
      <c r="I23" s="176">
        <f t="shared" si="1"/>
        <v>23000</v>
      </c>
    </row>
    <row r="24" spans="1:9" ht="20.100000000000001" customHeight="1">
      <c r="A24" s="261" t="s">
        <v>24</v>
      </c>
      <c r="B24" s="10"/>
      <c r="C24" s="10"/>
      <c r="D24" s="290">
        <f>SUM(D25,D27,D30)</f>
        <v>0</v>
      </c>
      <c r="E24" s="14">
        <f>SUM(E25,E27,E30)</f>
        <v>94000</v>
      </c>
      <c r="F24" s="10"/>
      <c r="G24" s="18">
        <f t="shared" si="2"/>
        <v>94000</v>
      </c>
      <c r="H24" s="18">
        <f>SUM(H25,H27,H30)</f>
        <v>103000</v>
      </c>
      <c r="I24" s="176">
        <f t="shared" si="1"/>
        <v>-9000</v>
      </c>
    </row>
    <row r="25" spans="1:9" ht="20.100000000000001" customHeight="1">
      <c r="A25" s="39"/>
      <c r="B25" s="6" t="s">
        <v>25</v>
      </c>
      <c r="C25" s="10"/>
      <c r="D25" s="291"/>
      <c r="E25" s="14">
        <f>E26</f>
        <v>17000</v>
      </c>
      <c r="F25" s="10"/>
      <c r="G25" s="14">
        <f t="shared" si="2"/>
        <v>17000</v>
      </c>
      <c r="H25" s="14">
        <v>17000</v>
      </c>
      <c r="I25" s="176">
        <f t="shared" si="1"/>
        <v>0</v>
      </c>
    </row>
    <row r="26" spans="1:9" ht="20.100000000000001" customHeight="1">
      <c r="A26" s="39"/>
      <c r="B26" s="10"/>
      <c r="C26" s="6" t="s">
        <v>26</v>
      </c>
      <c r="D26" s="291"/>
      <c r="E26" s="11">
        <v>17000</v>
      </c>
      <c r="F26" s="177"/>
      <c r="G26" s="14">
        <f t="shared" si="2"/>
        <v>17000</v>
      </c>
      <c r="H26" s="14">
        <v>17000</v>
      </c>
      <c r="I26" s="176">
        <f t="shared" si="1"/>
        <v>0</v>
      </c>
    </row>
    <row r="27" spans="1:9" ht="20.100000000000001" customHeight="1">
      <c r="A27" s="39"/>
      <c r="B27" s="6" t="s">
        <v>27</v>
      </c>
      <c r="C27" s="10"/>
      <c r="D27" s="291">
        <f>SUM(D28:D29)</f>
        <v>0</v>
      </c>
      <c r="E27" s="14">
        <f>SUM(E28:E29)</f>
        <v>67000</v>
      </c>
      <c r="F27" s="10"/>
      <c r="G27" s="14">
        <f t="shared" si="2"/>
        <v>67000</v>
      </c>
      <c r="H27" s="14">
        <v>77000</v>
      </c>
      <c r="I27" s="176">
        <f t="shared" si="1"/>
        <v>-10000</v>
      </c>
    </row>
    <row r="28" spans="1:9" ht="20.100000000000001" customHeight="1">
      <c r="A28" s="39"/>
      <c r="B28" s="10"/>
      <c r="C28" s="6" t="s">
        <v>28</v>
      </c>
      <c r="D28" s="291"/>
      <c r="E28" s="11">
        <v>2000</v>
      </c>
      <c r="F28" s="177"/>
      <c r="G28" s="14">
        <f t="shared" si="2"/>
        <v>2000</v>
      </c>
      <c r="H28" s="14">
        <v>2000</v>
      </c>
      <c r="I28" s="176">
        <f t="shared" si="1"/>
        <v>0</v>
      </c>
    </row>
    <row r="29" spans="1:9" ht="20.100000000000001" customHeight="1">
      <c r="A29" s="39"/>
      <c r="B29" s="10"/>
      <c r="C29" s="6" t="s">
        <v>272</v>
      </c>
      <c r="D29" s="291"/>
      <c r="E29" s="11">
        <v>65000</v>
      </c>
      <c r="F29" s="177"/>
      <c r="G29" s="14">
        <f t="shared" si="2"/>
        <v>65000</v>
      </c>
      <c r="H29" s="14">
        <v>75000</v>
      </c>
      <c r="I29" s="176">
        <f t="shared" si="1"/>
        <v>-10000</v>
      </c>
    </row>
    <row r="30" spans="1:9" ht="20.100000000000001" customHeight="1">
      <c r="A30" s="39"/>
      <c r="B30" s="6" t="s">
        <v>235</v>
      </c>
      <c r="C30" s="10"/>
      <c r="D30" s="291">
        <f>SUM(D31:D32)</f>
        <v>0</v>
      </c>
      <c r="E30" s="14">
        <f>SUM(E31:E32)</f>
        <v>10000</v>
      </c>
      <c r="F30" s="10"/>
      <c r="G30" s="14">
        <f t="shared" si="2"/>
        <v>10000</v>
      </c>
      <c r="H30" s="14">
        <f>SUM(H31:H32)</f>
        <v>9000</v>
      </c>
      <c r="I30" s="176">
        <f t="shared" si="1"/>
        <v>1000</v>
      </c>
    </row>
    <row r="31" spans="1:9" ht="20.100000000000001" customHeight="1">
      <c r="A31" s="39"/>
      <c r="B31" s="10"/>
      <c r="C31" s="6" t="s">
        <v>29</v>
      </c>
      <c r="D31" s="291"/>
      <c r="E31" s="11">
        <v>5000</v>
      </c>
      <c r="F31" s="177"/>
      <c r="G31" s="14">
        <f t="shared" si="2"/>
        <v>5000</v>
      </c>
      <c r="H31" s="14">
        <v>5000</v>
      </c>
      <c r="I31" s="258">
        <f t="shared" si="1"/>
        <v>0</v>
      </c>
    </row>
    <row r="32" spans="1:9" ht="20.100000000000001" customHeight="1">
      <c r="A32" s="39"/>
      <c r="B32" s="10"/>
      <c r="C32" s="6" t="s">
        <v>34</v>
      </c>
      <c r="D32" s="138"/>
      <c r="E32" s="11">
        <v>5000</v>
      </c>
      <c r="F32" s="177"/>
      <c r="G32" s="11">
        <f t="shared" si="2"/>
        <v>5000</v>
      </c>
      <c r="H32" s="11">
        <v>4000</v>
      </c>
      <c r="I32" s="176">
        <f t="shared" si="1"/>
        <v>1000</v>
      </c>
    </row>
    <row r="33" spans="1:9" ht="20.100000000000001" customHeight="1">
      <c r="A33" s="261" t="s">
        <v>30</v>
      </c>
      <c r="B33" s="10"/>
      <c r="C33" s="10"/>
      <c r="D33" s="290">
        <f>SUM(D34,D36)</f>
        <v>10000</v>
      </c>
      <c r="E33" s="18">
        <f>SUM(E34,E36)</f>
        <v>31000</v>
      </c>
      <c r="F33" s="10"/>
      <c r="G33" s="18">
        <f t="shared" si="2"/>
        <v>41000</v>
      </c>
      <c r="H33" s="18">
        <f>SUM(H34,H36)</f>
        <v>139000</v>
      </c>
      <c r="I33" s="176">
        <f t="shared" si="1"/>
        <v>-98000</v>
      </c>
    </row>
    <row r="34" spans="1:9" ht="20.100000000000001" customHeight="1">
      <c r="A34" s="39"/>
      <c r="B34" s="6" t="s">
        <v>31</v>
      </c>
      <c r="C34" s="10"/>
      <c r="D34" s="291">
        <f>D35</f>
        <v>10000</v>
      </c>
      <c r="E34" s="14">
        <f>E35</f>
        <v>30000</v>
      </c>
      <c r="F34" s="10"/>
      <c r="G34" s="14">
        <f t="shared" si="2"/>
        <v>40000</v>
      </c>
      <c r="H34" s="14">
        <f>H35</f>
        <v>135000</v>
      </c>
      <c r="I34" s="176">
        <f t="shared" si="1"/>
        <v>-95000</v>
      </c>
    </row>
    <row r="35" spans="1:9" ht="20.100000000000001" customHeight="1">
      <c r="A35" s="39"/>
      <c r="B35" s="10"/>
      <c r="C35" s="6" t="s">
        <v>33</v>
      </c>
      <c r="D35" s="291">
        <v>10000</v>
      </c>
      <c r="E35" s="11">
        <v>30000</v>
      </c>
      <c r="F35" s="177"/>
      <c r="G35" s="14">
        <f t="shared" si="2"/>
        <v>40000</v>
      </c>
      <c r="H35" s="14">
        <v>135000</v>
      </c>
      <c r="I35" s="176">
        <f t="shared" si="1"/>
        <v>-95000</v>
      </c>
    </row>
    <row r="36" spans="1:9" ht="20.100000000000001" customHeight="1">
      <c r="A36" s="39"/>
      <c r="B36" s="6" t="s">
        <v>271</v>
      </c>
      <c r="C36" s="10"/>
      <c r="D36" s="291">
        <f>D37</f>
        <v>0</v>
      </c>
      <c r="E36" s="14">
        <f>E37</f>
        <v>1000</v>
      </c>
      <c r="F36" s="10"/>
      <c r="G36" s="14">
        <f t="shared" si="2"/>
        <v>1000</v>
      </c>
      <c r="H36" s="14">
        <f>H37</f>
        <v>4000</v>
      </c>
      <c r="I36" s="176">
        <f t="shared" si="1"/>
        <v>-3000</v>
      </c>
    </row>
    <row r="37" spans="1:9" ht="20.100000000000001" customHeight="1">
      <c r="A37" s="39"/>
      <c r="B37" s="10"/>
      <c r="C37" s="6" t="s">
        <v>32</v>
      </c>
      <c r="D37" s="291"/>
      <c r="E37" s="11">
        <v>1000</v>
      </c>
      <c r="F37" s="177"/>
      <c r="G37" s="14">
        <f t="shared" si="2"/>
        <v>1000</v>
      </c>
      <c r="H37" s="14">
        <v>4000</v>
      </c>
      <c r="I37" s="176">
        <f t="shared" si="1"/>
        <v>-3000</v>
      </c>
    </row>
    <row r="38" spans="1:9" ht="20.100000000000001" customHeight="1">
      <c r="A38" s="262" t="s">
        <v>237</v>
      </c>
      <c r="B38" s="10"/>
      <c r="C38" s="10"/>
      <c r="D38" s="290"/>
      <c r="E38" s="18">
        <f>E39</f>
        <v>15000</v>
      </c>
      <c r="F38" s="10"/>
      <c r="G38" s="18">
        <f t="shared" si="2"/>
        <v>15000</v>
      </c>
      <c r="H38" s="18">
        <f>H39</f>
        <v>2484000</v>
      </c>
      <c r="I38" s="176">
        <f t="shared" si="1"/>
        <v>-2469000</v>
      </c>
    </row>
    <row r="39" spans="1:9" ht="20.100000000000001" customHeight="1">
      <c r="A39" s="39"/>
      <c r="B39" s="6" t="s">
        <v>234</v>
      </c>
      <c r="C39" s="10"/>
      <c r="D39" s="290"/>
      <c r="E39" s="14">
        <f>SUM(E40:E42)</f>
        <v>15000</v>
      </c>
      <c r="F39" s="10"/>
      <c r="G39" s="14">
        <f t="shared" si="2"/>
        <v>15000</v>
      </c>
      <c r="H39" s="14">
        <f>SUM(H40+H41+H42)</f>
        <v>2484000</v>
      </c>
      <c r="I39" s="176">
        <f t="shared" si="1"/>
        <v>-2469000</v>
      </c>
    </row>
    <row r="40" spans="1:9" ht="20.100000000000001" customHeight="1">
      <c r="A40" s="39"/>
      <c r="B40" s="10"/>
      <c r="C40" s="230" t="s">
        <v>273</v>
      </c>
      <c r="D40" s="291">
        <v>0</v>
      </c>
      <c r="E40" s="11">
        <v>0</v>
      </c>
      <c r="F40" s="177"/>
      <c r="G40" s="14">
        <v>760000</v>
      </c>
      <c r="H40" s="13">
        <v>761000</v>
      </c>
      <c r="I40" s="176">
        <f t="shared" si="1"/>
        <v>-1000</v>
      </c>
    </row>
    <row r="41" spans="1:9" ht="20.100000000000001" customHeight="1">
      <c r="A41" s="39"/>
      <c r="B41" s="10"/>
      <c r="C41" s="230" t="s">
        <v>274</v>
      </c>
      <c r="D41" s="291">
        <v>0</v>
      </c>
      <c r="E41" s="11">
        <v>15000</v>
      </c>
      <c r="F41" s="177"/>
      <c r="G41" s="14">
        <f>SUM(D41+E41-F41)</f>
        <v>15000</v>
      </c>
      <c r="H41" s="14">
        <v>80000</v>
      </c>
      <c r="I41" s="176">
        <f t="shared" si="1"/>
        <v>-65000</v>
      </c>
    </row>
    <row r="42" spans="1:9" ht="20.100000000000001" customHeight="1">
      <c r="A42" s="39"/>
      <c r="B42" s="10"/>
      <c r="C42" s="230" t="s">
        <v>275</v>
      </c>
      <c r="D42" s="291">
        <v>0</v>
      </c>
      <c r="E42" s="11">
        <v>0</v>
      </c>
      <c r="F42" s="177"/>
      <c r="G42" s="14">
        <f>SUM(D42+E42-F42)</f>
        <v>0</v>
      </c>
      <c r="H42" s="14">
        <v>1643000</v>
      </c>
      <c r="I42" s="176">
        <f t="shared" si="1"/>
        <v>-1643000</v>
      </c>
    </row>
    <row r="43" spans="1:9" ht="20.100000000000001" customHeight="1" thickBot="1">
      <c r="A43" s="499" t="s">
        <v>4</v>
      </c>
      <c r="B43" s="500"/>
      <c r="C43" s="501"/>
      <c r="D43" s="292">
        <v>75000</v>
      </c>
      <c r="E43" s="241">
        <v>35000</v>
      </c>
      <c r="F43" s="263"/>
      <c r="G43" s="15">
        <f>SUM(D43+E43-F43)</f>
        <v>110000</v>
      </c>
      <c r="H43" s="15">
        <v>177000</v>
      </c>
      <c r="I43" s="257">
        <f t="shared" si="1"/>
        <v>-67000</v>
      </c>
    </row>
    <row r="44" spans="1:9" ht="20.100000000000001" customHeight="1" thickTop="1" thickBot="1">
      <c r="A44" s="502" t="s">
        <v>5</v>
      </c>
      <c r="B44" s="503"/>
      <c r="C44" s="504"/>
      <c r="D44" s="293">
        <f>SUM(D5,D13,D24,D33,D38,D43)</f>
        <v>3480000</v>
      </c>
      <c r="E44" s="175">
        <f>SUM(E5,E13,E24,E33,E38,E43)</f>
        <v>1290000</v>
      </c>
      <c r="F44" s="248"/>
      <c r="G44" s="16">
        <f>D44+E44-F44</f>
        <v>4770000</v>
      </c>
      <c r="H44" s="16">
        <f>SUM(H5,H13,H24,H33,H38,H43)</f>
        <v>9665000</v>
      </c>
      <c r="I44" s="178">
        <f>G44-H44</f>
        <v>-4895000</v>
      </c>
    </row>
    <row r="46" spans="1:9">
      <c r="A46" s="497"/>
      <c r="B46" s="497"/>
    </row>
  </sheetData>
  <sheetProtection password="CC3D" sheet="1" objects="1" scenarios="1"/>
  <mergeCells count="11">
    <mergeCell ref="A46:B46"/>
    <mergeCell ref="A1:I1"/>
    <mergeCell ref="A43:C43"/>
    <mergeCell ref="A44:C44"/>
    <mergeCell ref="A3:C3"/>
    <mergeCell ref="G3:G4"/>
    <mergeCell ref="H3:H4"/>
    <mergeCell ref="I3:I4"/>
    <mergeCell ref="D3:D4"/>
    <mergeCell ref="E3:E4"/>
    <mergeCell ref="D2:I2"/>
  </mergeCells>
  <phoneticPr fontId="2" type="noConversion"/>
  <pageMargins left="0.36" right="0.15748031496063" top="0.27559055118110198" bottom="0.196850393700787" header="0.16" footer="0.31496062992126"/>
  <pageSetup paperSize="9" scale="86" orientation="portrait" useFirstPageNumber="1" horizontalDpi="1200" verticalDpi="1200" r:id="rId1"/>
  <headerFooter scaleWithDoc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opLeftCell="A28" zoomScaleNormal="100" workbookViewId="0">
      <selection activeCell="E42" sqref="E42"/>
    </sheetView>
  </sheetViews>
  <sheetFormatPr defaultRowHeight="16.5"/>
  <cols>
    <col min="1" max="1" width="11.625" customWidth="1"/>
    <col min="2" max="2" width="9.75" customWidth="1"/>
    <col min="3" max="3" width="11.25" customWidth="1"/>
    <col min="4" max="4" width="12.5" customWidth="1"/>
    <col min="5" max="5" width="12" customWidth="1"/>
    <col min="6" max="6" width="8.375" style="274" customWidth="1"/>
    <col min="7" max="7" width="11.875" style="21" customWidth="1"/>
    <col min="8" max="8" width="11.25" style="23" customWidth="1"/>
    <col min="9" max="9" width="10.625" style="23" bestFit="1" customWidth="1"/>
  </cols>
  <sheetData>
    <row r="1" spans="1:9" ht="21" customHeight="1" thickBot="1">
      <c r="A1" s="515" t="s">
        <v>290</v>
      </c>
      <c r="B1" s="515"/>
      <c r="C1" s="515"/>
      <c r="D1" s="515"/>
      <c r="E1" s="515"/>
      <c r="F1" s="515"/>
      <c r="G1" s="515"/>
      <c r="H1" s="515"/>
      <c r="I1" s="515"/>
    </row>
    <row r="2" spans="1:9" ht="13.5" customHeight="1">
      <c r="A2" s="505" t="s">
        <v>14</v>
      </c>
      <c r="B2" s="506"/>
      <c r="C2" s="507"/>
      <c r="D2" s="510" t="s">
        <v>336</v>
      </c>
      <c r="E2" s="510" t="s">
        <v>335</v>
      </c>
      <c r="F2" s="524" t="s">
        <v>238</v>
      </c>
      <c r="G2" s="522" t="s">
        <v>338</v>
      </c>
      <c r="H2" s="510" t="s">
        <v>337</v>
      </c>
      <c r="I2" s="510" t="s">
        <v>0</v>
      </c>
    </row>
    <row r="3" spans="1:9" ht="21" customHeight="1">
      <c r="A3" s="7" t="s">
        <v>1</v>
      </c>
      <c r="B3" s="1" t="s">
        <v>2</v>
      </c>
      <c r="C3" s="1" t="s">
        <v>3</v>
      </c>
      <c r="D3" s="511"/>
      <c r="E3" s="511"/>
      <c r="F3" s="525"/>
      <c r="G3" s="523"/>
      <c r="H3" s="511"/>
      <c r="I3" s="511"/>
    </row>
    <row r="4" spans="1:9">
      <c r="A4" s="24" t="s">
        <v>36</v>
      </c>
      <c r="B4" s="8"/>
      <c r="C4" s="8"/>
      <c r="D4" s="19">
        <f>D5+D14</f>
        <v>2070000</v>
      </c>
      <c r="E4" s="19">
        <f>SUM(E5,E14)</f>
        <v>150000</v>
      </c>
      <c r="F4" s="264"/>
      <c r="G4" s="19">
        <f>G5+G14</f>
        <v>2220000</v>
      </c>
      <c r="H4" s="3">
        <f>SUM(H5,H14)</f>
        <v>2014000</v>
      </c>
      <c r="I4" s="251">
        <f>G4-H4</f>
        <v>206000</v>
      </c>
    </row>
    <row r="5" spans="1:9">
      <c r="A5" s="40"/>
      <c r="B5" s="2" t="s">
        <v>37</v>
      </c>
      <c r="C5" s="8"/>
      <c r="D5" s="11">
        <f>SUM(D6:D13)</f>
        <v>1435000</v>
      </c>
      <c r="E5" s="11">
        <f>SUM(E6:E13)</f>
        <v>91000</v>
      </c>
      <c r="F5" s="264"/>
      <c r="G5" s="11">
        <f>SUM(G6:G13)</f>
        <v>1526000</v>
      </c>
      <c r="H5" s="5">
        <f>SUM(H6:H13)</f>
        <v>1352000</v>
      </c>
      <c r="I5" s="181">
        <f t="shared" ref="I5:I74" si="0">G5-H5</f>
        <v>174000</v>
      </c>
    </row>
    <row r="6" spans="1:9">
      <c r="A6" s="40"/>
      <c r="B6" s="8"/>
      <c r="C6" s="4" t="s">
        <v>38</v>
      </c>
      <c r="D6" s="11">
        <v>638000</v>
      </c>
      <c r="E6" s="11"/>
      <c r="F6" s="265"/>
      <c r="G6" s="11">
        <f t="shared" ref="G6:G12" si="1">SUM(D6,E6)</f>
        <v>638000</v>
      </c>
      <c r="H6" s="5">
        <v>440000</v>
      </c>
      <c r="I6" s="181">
        <f t="shared" si="0"/>
        <v>198000</v>
      </c>
    </row>
    <row r="7" spans="1:9">
      <c r="A7" s="40"/>
      <c r="B7" s="8"/>
      <c r="C7" s="4" t="s">
        <v>39</v>
      </c>
      <c r="D7" s="11">
        <v>220000</v>
      </c>
      <c r="E7" s="11"/>
      <c r="F7" s="265"/>
      <c r="G7" s="11">
        <f t="shared" si="1"/>
        <v>220000</v>
      </c>
      <c r="H7" s="5">
        <v>170000</v>
      </c>
      <c r="I7" s="181">
        <f t="shared" si="0"/>
        <v>50000</v>
      </c>
    </row>
    <row r="8" spans="1:9">
      <c r="A8" s="40"/>
      <c r="B8" s="8"/>
      <c r="C8" s="4" t="s">
        <v>293</v>
      </c>
      <c r="D8" s="11">
        <v>285000</v>
      </c>
      <c r="E8" s="11"/>
      <c r="F8" s="265"/>
      <c r="G8" s="11">
        <f t="shared" si="1"/>
        <v>285000</v>
      </c>
      <c r="H8" s="5">
        <v>280000</v>
      </c>
      <c r="I8" s="181">
        <f t="shared" si="0"/>
        <v>5000</v>
      </c>
    </row>
    <row r="9" spans="1:9">
      <c r="A9" s="40"/>
      <c r="B9" s="8"/>
      <c r="C9" s="4" t="s">
        <v>40</v>
      </c>
      <c r="D9" s="11"/>
      <c r="E9" s="11">
        <v>91000</v>
      </c>
      <c r="F9" s="265"/>
      <c r="G9" s="11">
        <f t="shared" si="1"/>
        <v>91000</v>
      </c>
      <c r="H9" s="5">
        <v>95000</v>
      </c>
      <c r="I9" s="181">
        <f t="shared" si="0"/>
        <v>-4000</v>
      </c>
    </row>
    <row r="10" spans="1:9">
      <c r="A10" s="40"/>
      <c r="B10" s="8"/>
      <c r="C10" s="4" t="s">
        <v>291</v>
      </c>
      <c r="D10" s="11">
        <v>285000</v>
      </c>
      <c r="E10" s="11"/>
      <c r="F10" s="265"/>
      <c r="G10" s="11">
        <f t="shared" si="1"/>
        <v>285000</v>
      </c>
      <c r="H10" s="5">
        <v>285000</v>
      </c>
      <c r="I10" s="181">
        <f t="shared" si="0"/>
        <v>0</v>
      </c>
    </row>
    <row r="11" spans="1:9">
      <c r="A11" s="40"/>
      <c r="B11" s="8"/>
      <c r="C11" s="4" t="s">
        <v>292</v>
      </c>
      <c r="D11" s="11">
        <v>6000</v>
      </c>
      <c r="E11" s="11"/>
      <c r="F11" s="265"/>
      <c r="G11" s="11">
        <f t="shared" si="1"/>
        <v>6000</v>
      </c>
      <c r="H11" s="5">
        <v>7000</v>
      </c>
      <c r="I11" s="181">
        <f t="shared" si="0"/>
        <v>-1000</v>
      </c>
    </row>
    <row r="12" spans="1:9">
      <c r="A12" s="40"/>
      <c r="B12" s="8"/>
      <c r="C12" s="4" t="s">
        <v>41</v>
      </c>
      <c r="D12" s="259">
        <v>1000</v>
      </c>
      <c r="E12" s="11"/>
      <c r="F12" s="265"/>
      <c r="G12" s="259">
        <f t="shared" si="1"/>
        <v>1000</v>
      </c>
      <c r="H12" s="5">
        <v>75000</v>
      </c>
      <c r="I12" s="181">
        <f t="shared" si="0"/>
        <v>-74000</v>
      </c>
    </row>
    <row r="13" spans="1:9">
      <c r="A13" s="40"/>
      <c r="B13" s="8"/>
      <c r="C13" s="4" t="s">
        <v>42</v>
      </c>
      <c r="D13" s="11">
        <v>0</v>
      </c>
      <c r="E13" s="11"/>
      <c r="F13" s="265"/>
      <c r="G13" s="11">
        <v>0</v>
      </c>
      <c r="H13" s="5">
        <v>0</v>
      </c>
      <c r="I13" s="181">
        <f t="shared" si="0"/>
        <v>0</v>
      </c>
    </row>
    <row r="14" spans="1:9">
      <c r="A14" s="40"/>
      <c r="B14" s="2" t="s">
        <v>6</v>
      </c>
      <c r="C14" s="8"/>
      <c r="D14" s="11">
        <f>SUM(D15:D21)</f>
        <v>635000</v>
      </c>
      <c r="E14" s="11">
        <f>SUM(E15:E21)</f>
        <v>59000</v>
      </c>
      <c r="F14" s="264"/>
      <c r="G14" s="11">
        <f t="shared" ref="G14:G21" si="2">SUM(D14,E14)</f>
        <v>694000</v>
      </c>
      <c r="H14" s="5">
        <f>SUM(H15:H21)</f>
        <v>662000</v>
      </c>
      <c r="I14" s="181">
        <f t="shared" si="0"/>
        <v>32000</v>
      </c>
    </row>
    <row r="15" spans="1:9">
      <c r="A15" s="40"/>
      <c r="B15" s="8"/>
      <c r="C15" s="4" t="s">
        <v>43</v>
      </c>
      <c r="D15" s="11">
        <v>220000</v>
      </c>
      <c r="E15" s="11"/>
      <c r="F15" s="265"/>
      <c r="G15" s="11">
        <f t="shared" si="2"/>
        <v>220000</v>
      </c>
      <c r="H15" s="5">
        <v>225000</v>
      </c>
      <c r="I15" s="181">
        <f t="shared" si="0"/>
        <v>-5000</v>
      </c>
    </row>
    <row r="16" spans="1:9">
      <c r="A16" s="40"/>
      <c r="B16" s="8"/>
      <c r="C16" s="4" t="s">
        <v>44</v>
      </c>
      <c r="D16" s="11">
        <v>120000</v>
      </c>
      <c r="E16" s="11"/>
      <c r="F16" s="265"/>
      <c r="G16" s="11">
        <f t="shared" si="2"/>
        <v>120000</v>
      </c>
      <c r="H16" s="5">
        <v>115000</v>
      </c>
      <c r="I16" s="181">
        <f t="shared" si="0"/>
        <v>5000</v>
      </c>
    </row>
    <row r="17" spans="1:9">
      <c r="A17" s="40"/>
      <c r="B17" s="8"/>
      <c r="C17" s="4" t="s">
        <v>264</v>
      </c>
      <c r="D17" s="11">
        <v>125000</v>
      </c>
      <c r="E17" s="11"/>
      <c r="F17" s="265"/>
      <c r="G17" s="11">
        <f t="shared" si="2"/>
        <v>125000</v>
      </c>
      <c r="H17" s="5">
        <v>125000</v>
      </c>
      <c r="I17" s="181">
        <f t="shared" si="0"/>
        <v>0</v>
      </c>
    </row>
    <row r="18" spans="1:9">
      <c r="A18" s="40"/>
      <c r="B18" s="8"/>
      <c r="C18" s="4" t="s">
        <v>45</v>
      </c>
      <c r="D18" s="11"/>
      <c r="E18" s="11">
        <v>59000</v>
      </c>
      <c r="F18" s="265"/>
      <c r="G18" s="11">
        <f t="shared" si="2"/>
        <v>59000</v>
      </c>
      <c r="H18" s="5">
        <v>55000</v>
      </c>
      <c r="I18" s="181">
        <f t="shared" si="0"/>
        <v>4000</v>
      </c>
    </row>
    <row r="19" spans="1:9" ht="16.149999999999999" customHeight="1">
      <c r="A19" s="40"/>
      <c r="B19" s="8"/>
      <c r="C19" s="4" t="s">
        <v>265</v>
      </c>
      <c r="D19" s="11">
        <v>156000</v>
      </c>
      <c r="E19" s="11"/>
      <c r="F19" s="265"/>
      <c r="G19" s="11">
        <f t="shared" si="2"/>
        <v>156000</v>
      </c>
      <c r="H19" s="5">
        <v>130000</v>
      </c>
      <c r="I19" s="181">
        <f t="shared" si="0"/>
        <v>26000</v>
      </c>
    </row>
    <row r="20" spans="1:9" ht="16.149999999999999" customHeight="1">
      <c r="A20" s="40"/>
      <c r="B20" s="8"/>
      <c r="C20" s="4" t="s">
        <v>92</v>
      </c>
      <c r="D20" s="11">
        <v>2000</v>
      </c>
      <c r="E20" s="11"/>
      <c r="F20" s="265"/>
      <c r="G20" s="11">
        <f t="shared" si="2"/>
        <v>2000</v>
      </c>
      <c r="H20" s="5">
        <v>2000</v>
      </c>
      <c r="I20" s="181">
        <f t="shared" si="0"/>
        <v>0</v>
      </c>
    </row>
    <row r="21" spans="1:9" ht="16.149999999999999" customHeight="1">
      <c r="A21" s="40"/>
      <c r="B21" s="8"/>
      <c r="C21" s="4" t="s">
        <v>46</v>
      </c>
      <c r="D21" s="11">
        <v>12000</v>
      </c>
      <c r="E21" s="11"/>
      <c r="F21" s="265"/>
      <c r="G21" s="11">
        <f t="shared" si="2"/>
        <v>12000</v>
      </c>
      <c r="H21" s="5">
        <v>10000</v>
      </c>
      <c r="I21" s="181">
        <f t="shared" si="0"/>
        <v>2000</v>
      </c>
    </row>
    <row r="22" spans="1:9" ht="16.149999999999999" customHeight="1">
      <c r="A22" s="24" t="s">
        <v>7</v>
      </c>
      <c r="B22" s="8"/>
      <c r="C22" s="8"/>
      <c r="D22" s="19">
        <f>D23+D30+D40</f>
        <v>762000</v>
      </c>
      <c r="E22" s="19">
        <f>SUM(E23,E30,E40)</f>
        <v>64000</v>
      </c>
      <c r="F22" s="264"/>
      <c r="G22" s="19">
        <f>G23+G30+G40</f>
        <v>485000</v>
      </c>
      <c r="H22" s="3">
        <f>SUM(H23,H30,H40)</f>
        <v>924000</v>
      </c>
      <c r="I22" s="251">
        <f t="shared" si="0"/>
        <v>-439000</v>
      </c>
    </row>
    <row r="23" spans="1:9" ht="16.149999999999999" customHeight="1">
      <c r="A23" s="40"/>
      <c r="B23" s="2" t="s">
        <v>8</v>
      </c>
      <c r="C23" s="8"/>
      <c r="D23" s="11">
        <f>SUM(D24:D29)</f>
        <v>195000</v>
      </c>
      <c r="E23" s="11"/>
      <c r="F23" s="264"/>
      <c r="G23" s="11">
        <f>SUM(G24:G29)</f>
        <v>195000</v>
      </c>
      <c r="H23" s="5">
        <f>SUM(H24:H29)</f>
        <v>221000</v>
      </c>
      <c r="I23" s="181">
        <f t="shared" si="0"/>
        <v>-26000</v>
      </c>
    </row>
    <row r="24" spans="1:9" ht="16.149999999999999" customHeight="1">
      <c r="A24" s="40"/>
      <c r="B24" s="8"/>
      <c r="C24" s="4" t="s">
        <v>69</v>
      </c>
      <c r="D24" s="11">
        <v>50000</v>
      </c>
      <c r="E24" s="11"/>
      <c r="F24" s="265"/>
      <c r="G24" s="11">
        <f>SUM(D24,E24)</f>
        <v>50000</v>
      </c>
      <c r="H24" s="5">
        <v>80000</v>
      </c>
      <c r="I24" s="181">
        <f t="shared" si="0"/>
        <v>-30000</v>
      </c>
    </row>
    <row r="25" spans="1:9" ht="16.149999999999999" customHeight="1">
      <c r="A25" s="40"/>
      <c r="B25" s="8"/>
      <c r="C25" s="4" t="s">
        <v>47</v>
      </c>
      <c r="D25" s="11">
        <v>6000</v>
      </c>
      <c r="E25" s="11"/>
      <c r="F25" s="265"/>
      <c r="G25" s="11">
        <f t="shared" ref="G25:G29" si="3">SUM(D25,E25)</f>
        <v>6000</v>
      </c>
      <c r="H25" s="5">
        <v>6000</v>
      </c>
      <c r="I25" s="181">
        <f t="shared" si="0"/>
        <v>0</v>
      </c>
    </row>
    <row r="26" spans="1:9" ht="16.149999999999999" customHeight="1">
      <c r="A26" s="40"/>
      <c r="B26" s="8"/>
      <c r="C26" s="4" t="s">
        <v>48</v>
      </c>
      <c r="D26" s="11">
        <v>2000</v>
      </c>
      <c r="E26" s="11"/>
      <c r="F26" s="265"/>
      <c r="G26" s="11">
        <f t="shared" si="3"/>
        <v>2000</v>
      </c>
      <c r="H26" s="5">
        <v>3000</v>
      </c>
      <c r="I26" s="181">
        <f t="shared" si="0"/>
        <v>-1000</v>
      </c>
    </row>
    <row r="27" spans="1:9" ht="16.149999999999999" customHeight="1">
      <c r="A27" s="40"/>
      <c r="B27" s="8"/>
      <c r="C27" s="4" t="s">
        <v>294</v>
      </c>
      <c r="D27" s="11">
        <v>90000</v>
      </c>
      <c r="E27" s="11"/>
      <c r="F27" s="265"/>
      <c r="G27" s="11">
        <f t="shared" si="3"/>
        <v>90000</v>
      </c>
      <c r="H27" s="5">
        <v>85000</v>
      </c>
      <c r="I27" s="181">
        <f t="shared" si="0"/>
        <v>5000</v>
      </c>
    </row>
    <row r="28" spans="1:9" ht="16.149999999999999" customHeight="1">
      <c r="A28" s="40"/>
      <c r="B28" s="8"/>
      <c r="C28" s="4" t="s">
        <v>295</v>
      </c>
      <c r="D28" s="11">
        <v>12000</v>
      </c>
      <c r="E28" s="11"/>
      <c r="F28" s="265"/>
      <c r="G28" s="11">
        <f t="shared" si="3"/>
        <v>12000</v>
      </c>
      <c r="H28" s="5">
        <v>12000</v>
      </c>
      <c r="I28" s="181">
        <f t="shared" si="0"/>
        <v>0</v>
      </c>
    </row>
    <row r="29" spans="1:9" ht="22.5">
      <c r="A29" s="40"/>
      <c r="B29" s="8"/>
      <c r="C29" s="4" t="s">
        <v>93</v>
      </c>
      <c r="D29" s="11">
        <v>35000</v>
      </c>
      <c r="E29" s="11"/>
      <c r="F29" s="265"/>
      <c r="G29" s="11">
        <f t="shared" si="3"/>
        <v>35000</v>
      </c>
      <c r="H29" s="5">
        <v>35000</v>
      </c>
      <c r="I29" s="181">
        <f t="shared" si="0"/>
        <v>0</v>
      </c>
    </row>
    <row r="30" spans="1:9" ht="16.350000000000001" customHeight="1">
      <c r="A30" s="40"/>
      <c r="B30" s="2" t="s">
        <v>9</v>
      </c>
      <c r="C30" s="8"/>
      <c r="D30" s="11">
        <f>SUM(D31:D39)</f>
        <v>341000</v>
      </c>
      <c r="E30" s="11"/>
      <c r="F30" s="264"/>
      <c r="G30" s="11"/>
      <c r="H30" s="5">
        <f>SUM(H31:H39)</f>
        <v>331000</v>
      </c>
      <c r="I30" s="181">
        <f t="shared" si="0"/>
        <v>-331000</v>
      </c>
    </row>
    <row r="31" spans="1:9" ht="16.350000000000001" customHeight="1">
      <c r="A31" s="40"/>
      <c r="B31" s="8"/>
      <c r="C31" s="4" t="s">
        <v>297</v>
      </c>
      <c r="D31" s="11">
        <v>80000</v>
      </c>
      <c r="E31" s="11"/>
      <c r="F31" s="265"/>
      <c r="G31" s="11">
        <f>SUM(D31,E31)</f>
        <v>80000</v>
      </c>
      <c r="H31" s="5">
        <v>68000</v>
      </c>
      <c r="I31" s="181">
        <f t="shared" si="0"/>
        <v>12000</v>
      </c>
    </row>
    <row r="32" spans="1:9" ht="16.350000000000001" customHeight="1">
      <c r="A32" s="40"/>
      <c r="B32" s="8"/>
      <c r="C32" s="4" t="s">
        <v>49</v>
      </c>
      <c r="D32" s="11">
        <v>35000</v>
      </c>
      <c r="E32" s="11"/>
      <c r="F32" s="265"/>
      <c r="G32" s="11">
        <f t="shared" ref="G32:G39" si="4">SUM(D32,E32)</f>
        <v>35000</v>
      </c>
      <c r="H32" s="5">
        <v>32000</v>
      </c>
      <c r="I32" s="181">
        <f t="shared" si="0"/>
        <v>3000</v>
      </c>
    </row>
    <row r="33" spans="1:9" ht="16.350000000000001" customHeight="1">
      <c r="A33" s="40"/>
      <c r="B33" s="8"/>
      <c r="C33" s="4" t="s">
        <v>296</v>
      </c>
      <c r="D33" s="11">
        <v>40000</v>
      </c>
      <c r="E33" s="11"/>
      <c r="F33" s="265"/>
      <c r="G33" s="11">
        <f t="shared" si="4"/>
        <v>40000</v>
      </c>
      <c r="H33" s="5">
        <v>45000</v>
      </c>
      <c r="I33" s="181">
        <f t="shared" si="0"/>
        <v>-5000</v>
      </c>
    </row>
    <row r="34" spans="1:9" ht="16.350000000000001" customHeight="1">
      <c r="A34" s="40"/>
      <c r="B34" s="8"/>
      <c r="C34" s="4" t="s">
        <v>94</v>
      </c>
      <c r="D34" s="11">
        <v>6000</v>
      </c>
      <c r="E34" s="11"/>
      <c r="F34" s="265"/>
      <c r="G34" s="11">
        <f t="shared" si="4"/>
        <v>6000</v>
      </c>
      <c r="H34" s="5">
        <v>8000</v>
      </c>
      <c r="I34" s="181">
        <f t="shared" si="0"/>
        <v>-2000</v>
      </c>
    </row>
    <row r="35" spans="1:9" ht="16.350000000000001" customHeight="1">
      <c r="A35" s="40"/>
      <c r="B35" s="8"/>
      <c r="C35" s="4" t="s">
        <v>50</v>
      </c>
      <c r="D35" s="11">
        <v>35000</v>
      </c>
      <c r="E35" s="11"/>
      <c r="F35" s="265"/>
      <c r="G35" s="11">
        <f t="shared" si="4"/>
        <v>35000</v>
      </c>
      <c r="H35" s="5">
        <v>35000</v>
      </c>
      <c r="I35" s="181">
        <f t="shared" si="0"/>
        <v>0</v>
      </c>
    </row>
    <row r="36" spans="1:9" ht="16.350000000000001" customHeight="1">
      <c r="A36" s="40"/>
      <c r="B36" s="8"/>
      <c r="C36" s="4" t="s">
        <v>51</v>
      </c>
      <c r="D36" s="11">
        <v>90000</v>
      </c>
      <c r="E36" s="11"/>
      <c r="F36" s="265"/>
      <c r="G36" s="11">
        <f t="shared" si="4"/>
        <v>90000</v>
      </c>
      <c r="H36" s="5">
        <v>88000</v>
      </c>
      <c r="I36" s="181">
        <f t="shared" si="0"/>
        <v>2000</v>
      </c>
    </row>
    <row r="37" spans="1:9" ht="16.350000000000001" customHeight="1">
      <c r="A37" s="40"/>
      <c r="B37" s="8"/>
      <c r="C37" s="4" t="s">
        <v>298</v>
      </c>
      <c r="D37" s="11">
        <v>35000</v>
      </c>
      <c r="E37" s="11"/>
      <c r="F37" s="265"/>
      <c r="G37" s="11">
        <f t="shared" si="4"/>
        <v>35000</v>
      </c>
      <c r="H37" s="5">
        <v>35000</v>
      </c>
      <c r="I37" s="181">
        <f t="shared" si="0"/>
        <v>0</v>
      </c>
    </row>
    <row r="38" spans="1:9" ht="16.350000000000001" customHeight="1">
      <c r="A38" s="40"/>
      <c r="B38" s="8"/>
      <c r="C38" s="4" t="s">
        <v>95</v>
      </c>
      <c r="D38" s="11">
        <v>18000</v>
      </c>
      <c r="E38" s="11"/>
      <c r="F38" s="265"/>
      <c r="G38" s="11">
        <f t="shared" si="4"/>
        <v>18000</v>
      </c>
      <c r="H38" s="5">
        <v>18000</v>
      </c>
      <c r="I38" s="181">
        <f t="shared" si="0"/>
        <v>0</v>
      </c>
    </row>
    <row r="39" spans="1:9" ht="16.350000000000001" customHeight="1">
      <c r="A39" s="40"/>
      <c r="B39" s="8"/>
      <c r="C39" s="4" t="s">
        <v>299</v>
      </c>
      <c r="D39" s="11">
        <v>2000</v>
      </c>
      <c r="E39" s="11"/>
      <c r="F39" s="265"/>
      <c r="G39" s="11">
        <f t="shared" si="4"/>
        <v>2000</v>
      </c>
      <c r="H39" s="5">
        <v>2000</v>
      </c>
      <c r="I39" s="181">
        <f t="shared" si="0"/>
        <v>0</v>
      </c>
    </row>
    <row r="40" spans="1:9" ht="16.350000000000001" customHeight="1">
      <c r="A40" s="40"/>
      <c r="B40" s="2" t="s">
        <v>10</v>
      </c>
      <c r="C40" s="8"/>
      <c r="D40" s="11">
        <f>SUM(D41:D49)</f>
        <v>226000</v>
      </c>
      <c r="E40" s="11">
        <f>SUM(E41:E49)</f>
        <v>64000</v>
      </c>
      <c r="F40" s="266"/>
      <c r="G40" s="19">
        <f>SUM(G41:G49)</f>
        <v>290000</v>
      </c>
      <c r="H40" s="3">
        <f>SUM(H41:H49)</f>
        <v>372000</v>
      </c>
      <c r="I40" s="251">
        <f t="shared" si="0"/>
        <v>-82000</v>
      </c>
    </row>
    <row r="41" spans="1:9" ht="16.350000000000001" customHeight="1">
      <c r="A41" s="40"/>
      <c r="B41" s="8"/>
      <c r="C41" s="4" t="s">
        <v>300</v>
      </c>
      <c r="D41" s="11">
        <v>52000</v>
      </c>
      <c r="E41" s="11"/>
      <c r="F41" s="265"/>
      <c r="G41" s="11">
        <f>SUM(D41+E41)</f>
        <v>52000</v>
      </c>
      <c r="H41" s="5">
        <v>65000</v>
      </c>
      <c r="I41" s="181">
        <f t="shared" si="0"/>
        <v>-13000</v>
      </c>
    </row>
    <row r="42" spans="1:9" ht="16.350000000000001" customHeight="1">
      <c r="A42" s="40"/>
      <c r="B42" s="8"/>
      <c r="C42" s="4" t="s">
        <v>96</v>
      </c>
      <c r="D42" s="11">
        <v>5000</v>
      </c>
      <c r="E42" s="11"/>
      <c r="F42" s="265"/>
      <c r="G42" s="11">
        <f t="shared" ref="G42:G49" si="5">SUM(D42+E42)</f>
        <v>5000</v>
      </c>
      <c r="H42" s="5">
        <v>2000</v>
      </c>
      <c r="I42" s="181">
        <f t="shared" si="0"/>
        <v>3000</v>
      </c>
    </row>
    <row r="43" spans="1:9" ht="16.350000000000001" customHeight="1">
      <c r="A43" s="40"/>
      <c r="B43" s="8"/>
      <c r="C43" s="4" t="s">
        <v>97</v>
      </c>
      <c r="D43" s="11">
        <v>60000</v>
      </c>
      <c r="E43" s="11"/>
      <c r="F43" s="265"/>
      <c r="G43" s="11">
        <f t="shared" si="5"/>
        <v>60000</v>
      </c>
      <c r="H43" s="5">
        <v>60000</v>
      </c>
      <c r="I43" s="181">
        <f t="shared" si="0"/>
        <v>0</v>
      </c>
    </row>
    <row r="44" spans="1:9" ht="16.350000000000001" customHeight="1">
      <c r="A44" s="40"/>
      <c r="B44" s="8"/>
      <c r="C44" s="4" t="s">
        <v>98</v>
      </c>
      <c r="D44" s="11">
        <v>20000</v>
      </c>
      <c r="E44" s="11"/>
      <c r="F44" s="265"/>
      <c r="G44" s="11">
        <f t="shared" si="5"/>
        <v>20000</v>
      </c>
      <c r="H44" s="5">
        <v>21000</v>
      </c>
      <c r="I44" s="181">
        <f t="shared" si="0"/>
        <v>-1000</v>
      </c>
    </row>
    <row r="45" spans="1:9" ht="16.350000000000001" customHeight="1">
      <c r="A45" s="40"/>
      <c r="B45" s="8"/>
      <c r="C45" s="4" t="s">
        <v>99</v>
      </c>
      <c r="D45" s="11">
        <v>50000</v>
      </c>
      <c r="E45" s="11">
        <v>10000</v>
      </c>
      <c r="F45" s="265"/>
      <c r="G45" s="11">
        <f t="shared" si="5"/>
        <v>60000</v>
      </c>
      <c r="H45" s="5">
        <v>117000</v>
      </c>
      <c r="I45" s="181">
        <f t="shared" si="0"/>
        <v>-57000</v>
      </c>
    </row>
    <row r="46" spans="1:9" ht="16.350000000000001" customHeight="1">
      <c r="A46" s="40"/>
      <c r="B46" s="8"/>
      <c r="C46" s="4" t="s">
        <v>100</v>
      </c>
      <c r="D46" s="11">
        <v>3000</v>
      </c>
      <c r="E46" s="11"/>
      <c r="F46" s="265"/>
      <c r="G46" s="11">
        <f t="shared" si="5"/>
        <v>3000</v>
      </c>
      <c r="H46" s="5">
        <v>9000</v>
      </c>
      <c r="I46" s="181">
        <f t="shared" si="0"/>
        <v>-6000</v>
      </c>
    </row>
    <row r="47" spans="1:9" ht="16.350000000000001" customHeight="1">
      <c r="A47" s="40"/>
      <c r="B47" s="8"/>
      <c r="C47" s="4" t="s">
        <v>101</v>
      </c>
      <c r="D47" s="11">
        <v>35000</v>
      </c>
      <c r="E47" s="19"/>
      <c r="F47" s="267"/>
      <c r="G47" s="11">
        <f t="shared" si="5"/>
        <v>35000</v>
      </c>
      <c r="H47" s="5">
        <v>55000</v>
      </c>
      <c r="I47" s="251">
        <f t="shared" si="0"/>
        <v>-20000</v>
      </c>
    </row>
    <row r="48" spans="1:9" ht="16.350000000000001" customHeight="1">
      <c r="A48" s="40"/>
      <c r="B48" s="8"/>
      <c r="C48" s="4" t="s">
        <v>102</v>
      </c>
      <c r="D48" s="11">
        <v>1000</v>
      </c>
      <c r="E48" s="11"/>
      <c r="F48" s="265"/>
      <c r="G48" s="11">
        <f t="shared" si="5"/>
        <v>1000</v>
      </c>
      <c r="H48" s="5">
        <v>3000</v>
      </c>
      <c r="I48" s="181">
        <f t="shared" si="0"/>
        <v>-2000</v>
      </c>
    </row>
    <row r="49" spans="1:9" ht="16.350000000000001" customHeight="1">
      <c r="A49" s="40"/>
      <c r="B49" s="8"/>
      <c r="C49" s="4" t="s">
        <v>52</v>
      </c>
      <c r="D49" s="11">
        <v>0</v>
      </c>
      <c r="E49" s="11">
        <v>54000</v>
      </c>
      <c r="F49" s="265"/>
      <c r="G49" s="11">
        <f t="shared" si="5"/>
        <v>54000</v>
      </c>
      <c r="H49" s="5">
        <v>40000</v>
      </c>
      <c r="I49" s="181">
        <f t="shared" si="0"/>
        <v>14000</v>
      </c>
    </row>
    <row r="50" spans="1:9" ht="16.149999999999999" customHeight="1">
      <c r="A50" s="24" t="s">
        <v>53</v>
      </c>
      <c r="B50" s="8"/>
      <c r="C50" s="8"/>
      <c r="D50" s="19">
        <f>SUM(D51,D54,D61)</f>
        <v>548000</v>
      </c>
      <c r="E50" s="19">
        <f>SUM(E51,E54,E61)</f>
        <v>937000</v>
      </c>
      <c r="F50" s="264"/>
      <c r="G50" s="19">
        <f>G51+G54+G61</f>
        <v>1485000</v>
      </c>
      <c r="H50" s="3">
        <f>SUM(H51,H54,H61)</f>
        <v>1647000</v>
      </c>
      <c r="I50" s="251">
        <f t="shared" si="0"/>
        <v>-162000</v>
      </c>
    </row>
    <row r="51" spans="1:9" ht="16.149999999999999" customHeight="1">
      <c r="A51" s="40"/>
      <c r="B51" s="2" t="s">
        <v>54</v>
      </c>
      <c r="C51" s="8"/>
      <c r="D51" s="11">
        <f>D52+D53</f>
        <v>17000</v>
      </c>
      <c r="E51" s="11">
        <f>SUM(E52:E53)</f>
        <v>10000</v>
      </c>
      <c r="F51" s="264"/>
      <c r="G51" s="11">
        <f>G52+G53</f>
        <v>27000</v>
      </c>
      <c r="H51" s="5">
        <f>SUM(H52:H53)</f>
        <v>164000</v>
      </c>
      <c r="I51" s="181">
        <f t="shared" si="0"/>
        <v>-137000</v>
      </c>
    </row>
    <row r="52" spans="1:9" ht="16.149999999999999" customHeight="1">
      <c r="A52" s="40"/>
      <c r="B52" s="8"/>
      <c r="C52" s="4" t="s">
        <v>54</v>
      </c>
      <c r="D52" s="11">
        <v>0</v>
      </c>
      <c r="E52" s="11">
        <v>10000</v>
      </c>
      <c r="F52" s="265"/>
      <c r="G52" s="11">
        <f>SUM(D52,E52)</f>
        <v>10000</v>
      </c>
      <c r="H52" s="5">
        <v>140000</v>
      </c>
      <c r="I52" s="181">
        <f t="shared" si="0"/>
        <v>-130000</v>
      </c>
    </row>
    <row r="53" spans="1:9" ht="16.149999999999999" customHeight="1">
      <c r="A53" s="40"/>
      <c r="B53" s="8"/>
      <c r="C53" s="4" t="s">
        <v>103</v>
      </c>
      <c r="D53" s="11">
        <v>17000</v>
      </c>
      <c r="E53" s="11"/>
      <c r="F53" s="265"/>
      <c r="G53" s="11">
        <f>SUM(D53,E536)</f>
        <v>17000</v>
      </c>
      <c r="H53" s="5">
        <v>24000</v>
      </c>
      <c r="I53" s="181">
        <f t="shared" si="0"/>
        <v>-7000</v>
      </c>
    </row>
    <row r="54" spans="1:9" ht="16.149999999999999" customHeight="1">
      <c r="A54" s="40"/>
      <c r="B54" s="2" t="s">
        <v>55</v>
      </c>
      <c r="C54" s="8"/>
      <c r="D54" s="11">
        <f>SUM(D55:D60)</f>
        <v>531000</v>
      </c>
      <c r="E54" s="11">
        <f>SUM(E55:E60)</f>
        <v>910000</v>
      </c>
      <c r="F54" s="264"/>
      <c r="G54" s="11">
        <f>SUM(G55:G60)</f>
        <v>1441000</v>
      </c>
      <c r="H54" s="5">
        <f>SUM(H55:H60)</f>
        <v>1466000</v>
      </c>
      <c r="I54" s="181">
        <f t="shared" si="0"/>
        <v>-25000</v>
      </c>
    </row>
    <row r="55" spans="1:9" ht="16.149999999999999" customHeight="1">
      <c r="A55" s="40"/>
      <c r="B55" s="8"/>
      <c r="C55" s="4" t="s">
        <v>287</v>
      </c>
      <c r="D55" s="11">
        <v>0</v>
      </c>
      <c r="E55" s="11">
        <v>780000</v>
      </c>
      <c r="F55" s="267"/>
      <c r="G55" s="11">
        <f>SUM(D55,E55)</f>
        <v>780000</v>
      </c>
      <c r="H55" s="5">
        <v>765000</v>
      </c>
      <c r="I55" s="181">
        <f t="shared" si="0"/>
        <v>15000</v>
      </c>
    </row>
    <row r="56" spans="1:9" ht="16.149999999999999" customHeight="1">
      <c r="A56" s="40"/>
      <c r="B56" s="8"/>
      <c r="C56" s="4" t="s">
        <v>288</v>
      </c>
      <c r="D56" s="11">
        <v>460000</v>
      </c>
      <c r="E56" s="11">
        <v>70000</v>
      </c>
      <c r="F56" s="267"/>
      <c r="G56" s="11">
        <f>SUM(D56,E56)</f>
        <v>530000</v>
      </c>
      <c r="H56" s="5">
        <v>560000</v>
      </c>
      <c r="I56" s="181">
        <f t="shared" si="0"/>
        <v>-30000</v>
      </c>
    </row>
    <row r="57" spans="1:9" ht="16.149999999999999" customHeight="1">
      <c r="A57" s="40"/>
      <c r="B57" s="8"/>
      <c r="C57" s="4" t="s">
        <v>104</v>
      </c>
      <c r="D57" s="11">
        <v>11000</v>
      </c>
      <c r="E57" s="11"/>
      <c r="F57" s="265"/>
      <c r="G57" s="11">
        <f>SUM(D57,E576)</f>
        <v>11000</v>
      </c>
      <c r="H57" s="5">
        <v>12000</v>
      </c>
      <c r="I57" s="181">
        <f t="shared" si="0"/>
        <v>-1000</v>
      </c>
    </row>
    <row r="58" spans="1:9" ht="16.149999999999999" customHeight="1">
      <c r="A58" s="40"/>
      <c r="B58" s="8"/>
      <c r="C58" s="4" t="s">
        <v>56</v>
      </c>
      <c r="D58" s="11"/>
      <c r="E58" s="11">
        <v>5000</v>
      </c>
      <c r="F58" s="267"/>
      <c r="G58" s="11">
        <v>5000</v>
      </c>
      <c r="H58" s="5">
        <v>5000</v>
      </c>
      <c r="I58" s="181">
        <f t="shared" si="0"/>
        <v>0</v>
      </c>
    </row>
    <row r="59" spans="1:9" ht="16.149999999999999" customHeight="1">
      <c r="A59" s="40"/>
      <c r="B59" s="8"/>
      <c r="C59" s="4" t="s">
        <v>105</v>
      </c>
      <c r="D59" s="11">
        <v>51000</v>
      </c>
      <c r="E59" s="11"/>
      <c r="F59" s="265"/>
      <c r="G59" s="11">
        <f>SUM(D59,E59)</f>
        <v>51000</v>
      </c>
      <c r="H59" s="5">
        <v>52000</v>
      </c>
      <c r="I59" s="181">
        <f t="shared" si="0"/>
        <v>-1000</v>
      </c>
    </row>
    <row r="60" spans="1:9" ht="16.149999999999999" customHeight="1">
      <c r="A60" s="40"/>
      <c r="B60" s="8"/>
      <c r="C60" s="4" t="s">
        <v>261</v>
      </c>
      <c r="D60" s="11">
        <v>9000</v>
      </c>
      <c r="E60" s="11">
        <v>55000</v>
      </c>
      <c r="F60" s="265"/>
      <c r="G60" s="11">
        <f>SUM(D60,E60)</f>
        <v>64000</v>
      </c>
      <c r="H60" s="5">
        <v>72000</v>
      </c>
      <c r="I60" s="181">
        <f t="shared" si="0"/>
        <v>-8000</v>
      </c>
    </row>
    <row r="61" spans="1:9" ht="16.149999999999999" customHeight="1">
      <c r="A61" s="40"/>
      <c r="B61" s="2" t="s">
        <v>57</v>
      </c>
      <c r="C61" s="8"/>
      <c r="D61" s="11"/>
      <c r="E61" s="11">
        <f>SUM(E62:E63)</f>
        <v>17000</v>
      </c>
      <c r="F61" s="264"/>
      <c r="G61" s="11">
        <f>G62+G63</f>
        <v>17000</v>
      </c>
      <c r="H61" s="5">
        <f>SUM(H62:H63)</f>
        <v>17000</v>
      </c>
      <c r="I61" s="181">
        <f t="shared" si="0"/>
        <v>0</v>
      </c>
    </row>
    <row r="62" spans="1:9" ht="16.149999999999999" customHeight="1">
      <c r="A62" s="40"/>
      <c r="B62" s="8"/>
      <c r="C62" s="4" t="s">
        <v>58</v>
      </c>
      <c r="D62" s="11"/>
      <c r="E62" s="11">
        <v>10000</v>
      </c>
      <c r="F62" s="265"/>
      <c r="G62" s="11">
        <v>10000</v>
      </c>
      <c r="H62" s="5">
        <v>10000</v>
      </c>
      <c r="I62" s="181">
        <f t="shared" si="0"/>
        <v>0</v>
      </c>
    </row>
    <row r="63" spans="1:9" ht="16.149999999999999" customHeight="1">
      <c r="A63" s="40"/>
      <c r="B63" s="8"/>
      <c r="C63" s="4" t="s">
        <v>59</v>
      </c>
      <c r="D63" s="11"/>
      <c r="E63" s="11">
        <v>7000</v>
      </c>
      <c r="F63" s="265"/>
      <c r="G63" s="11">
        <v>7000</v>
      </c>
      <c r="H63" s="5">
        <v>7000</v>
      </c>
      <c r="I63" s="181">
        <f t="shared" si="0"/>
        <v>0</v>
      </c>
    </row>
    <row r="64" spans="1:9" ht="16.149999999999999" customHeight="1">
      <c r="A64" s="249" t="s">
        <v>289</v>
      </c>
      <c r="B64" s="8"/>
      <c r="C64" s="4"/>
      <c r="D64" s="20">
        <f>D65</f>
        <v>0</v>
      </c>
      <c r="E64" s="19">
        <f>E65</f>
        <v>1000</v>
      </c>
      <c r="F64" s="267"/>
      <c r="G64" s="19">
        <f>SUM(D64,E64)</f>
        <v>1000</v>
      </c>
      <c r="H64" s="3">
        <f>H65</f>
        <v>48000</v>
      </c>
      <c r="I64" s="251">
        <f>G64-H64</f>
        <v>-47000</v>
      </c>
    </row>
    <row r="65" spans="1:9" ht="21.75" customHeight="1">
      <c r="A65" s="40"/>
      <c r="B65" s="276" t="s">
        <v>285</v>
      </c>
      <c r="C65" s="4"/>
      <c r="D65" s="12">
        <f>D66</f>
        <v>0</v>
      </c>
      <c r="E65" s="11">
        <f>E66</f>
        <v>1000</v>
      </c>
      <c r="F65" s="265"/>
      <c r="G65" s="11">
        <f>SUM(D65,E65)</f>
        <v>1000</v>
      </c>
      <c r="H65" s="5">
        <f>H66</f>
        <v>48000</v>
      </c>
      <c r="I65" s="181">
        <f>G65-H65</f>
        <v>-47000</v>
      </c>
    </row>
    <row r="66" spans="1:9">
      <c r="A66" s="40"/>
      <c r="B66" s="8"/>
      <c r="C66" s="4" t="s">
        <v>286</v>
      </c>
      <c r="D66" s="12"/>
      <c r="E66" s="11">
        <v>1000</v>
      </c>
      <c r="F66" s="265"/>
      <c r="G66" s="11">
        <f>SUM(D66,E66)</f>
        <v>1000</v>
      </c>
      <c r="H66" s="5">
        <v>48000</v>
      </c>
      <c r="I66" s="181">
        <f>G66-H66</f>
        <v>-47000</v>
      </c>
    </row>
    <row r="67" spans="1:9">
      <c r="A67" s="236" t="s">
        <v>279</v>
      </c>
      <c r="B67" s="8"/>
      <c r="C67" s="4"/>
      <c r="D67" s="20"/>
      <c r="E67" s="20">
        <f>E69</f>
        <v>0</v>
      </c>
      <c r="F67" s="268"/>
      <c r="G67" s="244">
        <v>0</v>
      </c>
      <c r="H67" s="5">
        <v>0</v>
      </c>
      <c r="I67" s="181">
        <v>0</v>
      </c>
    </row>
    <row r="68" spans="1:9">
      <c r="A68" s="40"/>
      <c r="B68" s="237" t="s">
        <v>278</v>
      </c>
      <c r="C68" s="4"/>
      <c r="D68" s="12"/>
      <c r="E68" s="12">
        <f>E69</f>
        <v>0</v>
      </c>
      <c r="F68" s="269"/>
      <c r="G68" s="243">
        <v>0</v>
      </c>
      <c r="H68" s="5">
        <v>0</v>
      </c>
      <c r="I68" s="181">
        <v>0</v>
      </c>
    </row>
    <row r="69" spans="1:9" ht="22.5">
      <c r="A69" s="40"/>
      <c r="B69" s="8"/>
      <c r="C69" s="4" t="s">
        <v>339</v>
      </c>
      <c r="D69" s="12"/>
      <c r="E69" s="12">
        <v>0</v>
      </c>
      <c r="F69" s="269"/>
      <c r="G69" s="243">
        <v>0</v>
      </c>
      <c r="H69" s="5">
        <v>0</v>
      </c>
      <c r="I69" s="181">
        <v>0</v>
      </c>
    </row>
    <row r="70" spans="1:9" ht="22.5" customHeight="1">
      <c r="A70" s="24" t="s">
        <v>11</v>
      </c>
      <c r="B70" s="8"/>
      <c r="C70" s="8"/>
      <c r="D70" s="19">
        <f>D71</f>
        <v>80000</v>
      </c>
      <c r="E70" s="19">
        <f>E71</f>
        <v>10000</v>
      </c>
      <c r="F70" s="264"/>
      <c r="G70" s="19">
        <f>G71</f>
        <v>90000</v>
      </c>
      <c r="H70" s="3">
        <f>H71</f>
        <v>25000</v>
      </c>
      <c r="I70" s="181">
        <f t="shared" si="0"/>
        <v>65000</v>
      </c>
    </row>
    <row r="71" spans="1:9">
      <c r="A71" s="40"/>
      <c r="B71" s="2" t="s">
        <v>11</v>
      </c>
      <c r="C71" s="8"/>
      <c r="D71" s="19">
        <f>D72</f>
        <v>80000</v>
      </c>
      <c r="E71" s="11">
        <f>E72</f>
        <v>10000</v>
      </c>
      <c r="F71" s="264"/>
      <c r="G71" s="19">
        <f>G72</f>
        <v>90000</v>
      </c>
      <c r="H71" s="5">
        <f>H72</f>
        <v>25000</v>
      </c>
      <c r="I71" s="181">
        <f t="shared" si="0"/>
        <v>65000</v>
      </c>
    </row>
    <row r="72" spans="1:9">
      <c r="A72" s="40"/>
      <c r="B72" s="8"/>
      <c r="C72" s="4" t="s">
        <v>11</v>
      </c>
      <c r="D72" s="11">
        <v>80000</v>
      </c>
      <c r="E72" s="11">
        <v>10000</v>
      </c>
      <c r="F72" s="265"/>
      <c r="G72" s="11">
        <f>SUM(D72,E72)</f>
        <v>90000</v>
      </c>
      <c r="H72" s="5">
        <v>25000</v>
      </c>
      <c r="I72" s="181">
        <f t="shared" si="0"/>
        <v>65000</v>
      </c>
    </row>
    <row r="73" spans="1:9" ht="21">
      <c r="A73" s="250" t="s">
        <v>65</v>
      </c>
      <c r="B73" s="9"/>
      <c r="C73" s="9"/>
      <c r="D73" s="15"/>
      <c r="E73" s="15">
        <f>SUM(E74,E78)</f>
        <v>18000</v>
      </c>
      <c r="F73" s="270"/>
      <c r="G73" s="15">
        <f>SUM(G74,G78)</f>
        <v>18000</v>
      </c>
      <c r="H73" s="15">
        <f>H74</f>
        <v>40000</v>
      </c>
      <c r="I73" s="181">
        <f t="shared" si="0"/>
        <v>-22000</v>
      </c>
    </row>
    <row r="74" spans="1:9" ht="22.5">
      <c r="A74" s="40"/>
      <c r="B74" s="2" t="s">
        <v>239</v>
      </c>
      <c r="C74" s="8"/>
      <c r="D74" s="11"/>
      <c r="E74" s="11">
        <f>SUM(E75:E77)</f>
        <v>18000</v>
      </c>
      <c r="F74" s="264"/>
      <c r="G74" s="11">
        <f>SUM(G75:G77)</f>
        <v>18000</v>
      </c>
      <c r="H74" s="11">
        <f>SUM(H75:H77)</f>
        <v>40000</v>
      </c>
      <c r="I74" s="181">
        <f t="shared" si="0"/>
        <v>-22000</v>
      </c>
    </row>
    <row r="75" spans="1:9" ht="22.5">
      <c r="A75" s="40"/>
      <c r="B75" s="8"/>
      <c r="C75" s="4" t="s">
        <v>240</v>
      </c>
      <c r="D75" s="138"/>
      <c r="E75" s="11">
        <v>0</v>
      </c>
      <c r="F75" s="265"/>
      <c r="G75" s="138">
        <v>0</v>
      </c>
      <c r="H75" s="12">
        <v>0</v>
      </c>
      <c r="I75" s="181">
        <f t="shared" ref="I75:I88" si="6">G75-H75</f>
        <v>0</v>
      </c>
    </row>
    <row r="76" spans="1:9" ht="22.5">
      <c r="A76" s="40"/>
      <c r="B76" s="8"/>
      <c r="C76" s="4" t="s">
        <v>241</v>
      </c>
      <c r="D76" s="11"/>
      <c r="E76" s="11">
        <v>17000</v>
      </c>
      <c r="F76" s="265"/>
      <c r="G76" s="11">
        <f>SUM(D76,E76)</f>
        <v>17000</v>
      </c>
      <c r="H76" s="11">
        <v>17000</v>
      </c>
      <c r="I76" s="181">
        <v>0</v>
      </c>
    </row>
    <row r="77" spans="1:9" ht="22.5">
      <c r="A77" s="40"/>
      <c r="B77" s="8"/>
      <c r="C77" s="4" t="s">
        <v>242</v>
      </c>
      <c r="D77" s="11"/>
      <c r="E77" s="11">
        <v>1000</v>
      </c>
      <c r="F77" s="265"/>
      <c r="G77" s="11">
        <f>SUM(D77,E77)</f>
        <v>1000</v>
      </c>
      <c r="H77" s="11">
        <v>23000</v>
      </c>
      <c r="I77" s="181">
        <f t="shared" si="6"/>
        <v>-22000</v>
      </c>
    </row>
    <row r="78" spans="1:9">
      <c r="A78" s="40"/>
      <c r="B78" s="4" t="s">
        <v>219</v>
      </c>
      <c r="C78" s="8"/>
      <c r="D78" s="20"/>
      <c r="E78" s="11"/>
      <c r="F78" s="264"/>
      <c r="G78" s="20">
        <v>0</v>
      </c>
      <c r="H78" s="3">
        <v>0</v>
      </c>
      <c r="I78" s="181">
        <f t="shared" si="6"/>
        <v>0</v>
      </c>
    </row>
    <row r="79" spans="1:9">
      <c r="A79" s="40"/>
      <c r="B79" s="8"/>
      <c r="C79" s="4" t="s">
        <v>60</v>
      </c>
      <c r="D79" s="12"/>
      <c r="E79" s="11"/>
      <c r="F79" s="265"/>
      <c r="G79" s="12">
        <v>0</v>
      </c>
      <c r="H79" s="5">
        <v>0</v>
      </c>
      <c r="I79" s="181">
        <f t="shared" si="6"/>
        <v>0</v>
      </c>
    </row>
    <row r="80" spans="1:9" ht="22.5">
      <c r="A80" s="41" t="s">
        <v>66</v>
      </c>
      <c r="B80" s="9"/>
      <c r="C80" s="9"/>
      <c r="D80" s="15"/>
      <c r="E80" s="15">
        <f>E81</f>
        <v>100000</v>
      </c>
      <c r="F80" s="270"/>
      <c r="G80" s="15">
        <f>G81</f>
        <v>100000</v>
      </c>
      <c r="H80" s="22">
        <f>H81</f>
        <v>4857000</v>
      </c>
      <c r="I80" s="181">
        <f t="shared" si="6"/>
        <v>-4757000</v>
      </c>
    </row>
    <row r="81" spans="1:9" ht="22.5">
      <c r="A81" s="40"/>
      <c r="B81" s="6" t="s">
        <v>61</v>
      </c>
      <c r="C81" s="8"/>
      <c r="D81" s="11"/>
      <c r="E81" s="11">
        <f>SUM(E82:E86)</f>
        <v>100000</v>
      </c>
      <c r="F81" s="264"/>
      <c r="G81" s="11">
        <f>SUM(G82:G86)</f>
        <v>100000</v>
      </c>
      <c r="H81" s="5">
        <f>SUM(H82:H86)</f>
        <v>4857000</v>
      </c>
      <c r="I81" s="181">
        <f t="shared" si="6"/>
        <v>-4757000</v>
      </c>
    </row>
    <row r="82" spans="1:9">
      <c r="A82" s="40"/>
      <c r="B82" s="8"/>
      <c r="C82" s="4" t="s">
        <v>62</v>
      </c>
      <c r="D82" s="138"/>
      <c r="E82" s="11">
        <v>0</v>
      </c>
      <c r="F82" s="265"/>
      <c r="G82" s="138">
        <v>0</v>
      </c>
      <c r="H82" s="5">
        <v>0</v>
      </c>
      <c r="I82" s="181">
        <f t="shared" si="6"/>
        <v>0</v>
      </c>
    </row>
    <row r="83" spans="1:9" ht="22.5">
      <c r="A83" s="40"/>
      <c r="B83" s="8"/>
      <c r="C83" s="4" t="s">
        <v>67</v>
      </c>
      <c r="D83" s="11"/>
      <c r="E83" s="11">
        <v>50000</v>
      </c>
      <c r="F83" s="265"/>
      <c r="G83" s="11">
        <f>SUM(D83,E83)</f>
        <v>50000</v>
      </c>
      <c r="H83" s="5">
        <v>50000</v>
      </c>
      <c r="I83" s="181">
        <f t="shared" si="6"/>
        <v>0</v>
      </c>
    </row>
    <row r="84" spans="1:9" ht="22.5">
      <c r="A84" s="40"/>
      <c r="B84" s="8"/>
      <c r="C84" s="4" t="s">
        <v>68</v>
      </c>
      <c r="D84" s="11"/>
      <c r="E84" s="11">
        <v>10000</v>
      </c>
      <c r="F84" s="265"/>
      <c r="G84" s="11">
        <f t="shared" ref="G84:G86" si="7">SUM(D84,E84)</f>
        <v>10000</v>
      </c>
      <c r="H84" s="5">
        <v>9000</v>
      </c>
      <c r="I84" s="181">
        <f t="shared" si="6"/>
        <v>1000</v>
      </c>
    </row>
    <row r="85" spans="1:9">
      <c r="A85" s="40"/>
      <c r="B85" s="8"/>
      <c r="C85" s="4" t="s">
        <v>63</v>
      </c>
      <c r="D85" s="11"/>
      <c r="E85" s="11">
        <v>40000</v>
      </c>
      <c r="F85" s="265"/>
      <c r="G85" s="11">
        <f t="shared" si="7"/>
        <v>40000</v>
      </c>
      <c r="H85" s="5">
        <v>48000</v>
      </c>
      <c r="I85" s="181">
        <f t="shared" si="6"/>
        <v>-8000</v>
      </c>
    </row>
    <row r="86" spans="1:9">
      <c r="A86" s="40"/>
      <c r="B86" s="8"/>
      <c r="C86" s="4" t="s">
        <v>64</v>
      </c>
      <c r="D86" s="11"/>
      <c r="E86" s="11">
        <v>0</v>
      </c>
      <c r="F86" s="265"/>
      <c r="G86" s="11">
        <f t="shared" si="7"/>
        <v>0</v>
      </c>
      <c r="H86" s="5">
        <v>4750000</v>
      </c>
      <c r="I86" s="181">
        <f t="shared" si="6"/>
        <v>-4750000</v>
      </c>
    </row>
    <row r="87" spans="1:9" ht="25.5" customHeight="1" thickBot="1">
      <c r="A87" s="516" t="s">
        <v>12</v>
      </c>
      <c r="B87" s="517"/>
      <c r="C87" s="518"/>
      <c r="D87" s="15">
        <v>20000</v>
      </c>
      <c r="E87" s="241">
        <v>10000</v>
      </c>
      <c r="F87" s="271"/>
      <c r="G87" s="15">
        <f>SUM(D87+E87)</f>
        <v>30000</v>
      </c>
      <c r="H87" s="15">
        <v>110000</v>
      </c>
      <c r="I87" s="182">
        <f t="shared" si="6"/>
        <v>-80000</v>
      </c>
    </row>
    <row r="88" spans="1:9" ht="21.75" customHeight="1" thickTop="1" thickBot="1">
      <c r="A88" s="519" t="s">
        <v>91</v>
      </c>
      <c r="B88" s="520"/>
      <c r="C88" s="521"/>
      <c r="D88" s="16">
        <f>SUM(D4,D22,D50,D64,D67,D70,D80,,D87)</f>
        <v>3480000</v>
      </c>
      <c r="E88" s="175">
        <f>SUM(E4,E22,E50,E64,E67,E70,E73,E80,,E87)</f>
        <v>1290000</v>
      </c>
      <c r="F88" s="272"/>
      <c r="G88" s="16">
        <f>D88+E88-F88</f>
        <v>4770000</v>
      </c>
      <c r="H88" s="17">
        <f>SUM(H4,H22,H50,H64,H70,H73,H80,,H87)</f>
        <v>9665000</v>
      </c>
      <c r="I88" s="252">
        <f t="shared" si="6"/>
        <v>-4895000</v>
      </c>
    </row>
    <row r="89" spans="1:9">
      <c r="A89" s="135"/>
      <c r="B89" s="135"/>
      <c r="C89" s="135"/>
      <c r="D89" s="239">
        <f>D88-교비수입세로판!D44</f>
        <v>0</v>
      </c>
      <c r="E89" s="238">
        <f>E88-교비수입세로판!E44</f>
        <v>0</v>
      </c>
      <c r="F89" s="273"/>
      <c r="G89" s="136">
        <f>교비지출세로판!G88-교비수입세로판!G44</f>
        <v>0</v>
      </c>
      <c r="H89" s="137"/>
      <c r="I89" s="183"/>
    </row>
    <row r="90" spans="1:9">
      <c r="A90" s="135"/>
      <c r="B90" s="135"/>
      <c r="C90" s="135"/>
      <c r="D90" s="239"/>
      <c r="E90" s="238"/>
      <c r="F90" s="273"/>
      <c r="G90" s="136"/>
      <c r="H90" s="137"/>
      <c r="I90" s="183"/>
    </row>
    <row r="91" spans="1:9">
      <c r="A91" s="135"/>
      <c r="B91" s="135"/>
      <c r="C91" s="135"/>
      <c r="D91" s="239"/>
      <c r="E91" s="238"/>
      <c r="F91" s="273"/>
      <c r="G91" s="136"/>
      <c r="H91" s="137"/>
      <c r="I91" s="183"/>
    </row>
    <row r="92" spans="1:9">
      <c r="A92" s="135"/>
      <c r="B92" s="135"/>
      <c r="C92" s="135"/>
      <c r="D92" s="239"/>
      <c r="E92" s="238"/>
      <c r="F92" s="273"/>
      <c r="G92" s="136"/>
      <c r="H92" s="137"/>
      <c r="I92" s="183"/>
    </row>
    <row r="93" spans="1:9">
      <c r="A93" s="135"/>
      <c r="B93" s="135"/>
      <c r="C93" s="135"/>
      <c r="D93" s="239"/>
      <c r="E93" s="238"/>
      <c r="F93" s="273"/>
      <c r="G93" s="136"/>
      <c r="H93" s="137"/>
      <c r="I93" s="183"/>
    </row>
    <row r="94" spans="1:9">
      <c r="A94" s="135"/>
      <c r="B94" s="135"/>
      <c r="C94" s="135"/>
      <c r="D94" s="239"/>
      <c r="E94" s="238"/>
      <c r="F94" s="273"/>
      <c r="G94" s="136"/>
      <c r="H94" s="137"/>
      <c r="I94" s="183"/>
    </row>
    <row r="95" spans="1:9">
      <c r="A95" s="135"/>
      <c r="B95" s="135"/>
      <c r="C95" s="135"/>
      <c r="D95" s="239"/>
      <c r="E95" s="238"/>
      <c r="F95" s="273"/>
      <c r="G95" s="136"/>
      <c r="H95" s="137"/>
      <c r="I95" s="183"/>
    </row>
    <row r="96" spans="1:9">
      <c r="A96" s="135"/>
      <c r="B96" s="135"/>
      <c r="C96" s="135"/>
      <c r="D96" s="239"/>
      <c r="E96" s="238"/>
      <c r="F96" s="273"/>
      <c r="G96" s="136"/>
      <c r="H96" s="137"/>
      <c r="I96" s="183"/>
    </row>
    <row r="97" spans="1:9">
      <c r="A97" s="135"/>
      <c r="B97" s="135"/>
      <c r="C97" s="135"/>
      <c r="D97" s="135"/>
      <c r="E97" s="135"/>
      <c r="F97" s="273"/>
      <c r="G97" s="136"/>
      <c r="H97" s="137"/>
      <c r="I97" s="183"/>
    </row>
    <row r="98" spans="1:9">
      <c r="A98" s="135"/>
      <c r="B98" s="135"/>
      <c r="C98" s="135"/>
      <c r="D98" s="135"/>
      <c r="E98" s="135"/>
      <c r="F98" s="273"/>
      <c r="G98" s="136"/>
      <c r="H98" s="137"/>
      <c r="I98" s="183"/>
    </row>
    <row r="99" spans="1:9">
      <c r="A99" s="135"/>
      <c r="B99" s="135"/>
      <c r="C99" s="135"/>
      <c r="D99" s="135"/>
      <c r="E99" s="135"/>
      <c r="F99" s="273"/>
      <c r="G99" s="136"/>
      <c r="H99" s="137"/>
      <c r="I99" s="183"/>
    </row>
    <row r="100" spans="1:9">
      <c r="D100" s="275">
        <f>교비수입세로판!D44</f>
        <v>3480000</v>
      </c>
      <c r="E100" s="275">
        <f>교비수입세로판!E44</f>
        <v>1290000</v>
      </c>
      <c r="F100" s="125"/>
      <c r="G100" s="21">
        <f>교비수입세로판!G44</f>
        <v>4770000</v>
      </c>
      <c r="H100" s="124">
        <f>교비수입세로판!H44</f>
        <v>9665000</v>
      </c>
    </row>
    <row r="101" spans="1:9">
      <c r="H101" s="124"/>
    </row>
  </sheetData>
  <sheetProtection password="CC3D" sheet="1" objects="1" scenarios="1"/>
  <mergeCells count="10">
    <mergeCell ref="A1:I1"/>
    <mergeCell ref="A87:C87"/>
    <mergeCell ref="A88:C88"/>
    <mergeCell ref="A2:C2"/>
    <mergeCell ref="G2:G3"/>
    <mergeCell ref="H2:H3"/>
    <mergeCell ref="I2:I3"/>
    <mergeCell ref="F2:F3"/>
    <mergeCell ref="E2:E3"/>
    <mergeCell ref="D2:D3"/>
  </mergeCells>
  <phoneticPr fontId="2" type="noConversion"/>
  <pageMargins left="0.36" right="0.15748031496063" top="0.27559055118110198" bottom="0.196850393700787" header="0.16" footer="0.31496062992126"/>
  <pageSetup paperSize="9" scale="86" orientation="portrait" useFirstPageNumber="1" horizontalDpi="1200" verticalDpi="1200" r:id="rId1"/>
  <headerFooter scaleWithDoc="0"/>
  <rowBreaks count="1" manualBreakCount="1">
    <brk id="49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1" sqref="I11"/>
    </sheetView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52"/>
  <sheetViews>
    <sheetView workbookViewId="0">
      <selection activeCell="C8" sqref="C8"/>
    </sheetView>
  </sheetViews>
  <sheetFormatPr defaultRowHeight="16.5"/>
  <cols>
    <col min="1" max="2" width="18.875" customWidth="1"/>
    <col min="3" max="3" width="15.625" style="129" customWidth="1"/>
    <col min="4" max="4" width="18.875" style="129" customWidth="1"/>
    <col min="5" max="5" width="14.875" customWidth="1"/>
    <col min="6" max="6" width="14" customWidth="1"/>
    <col min="7" max="7" width="23.375" customWidth="1"/>
  </cols>
  <sheetData>
    <row r="1" spans="1:7" ht="28.5" customHeight="1">
      <c r="A1" s="429" t="s">
        <v>344</v>
      </c>
      <c r="B1" s="429"/>
      <c r="C1" s="429"/>
      <c r="D1" s="429"/>
      <c r="E1" s="429"/>
      <c r="F1" s="429"/>
      <c r="G1" s="429"/>
    </row>
    <row r="2" spans="1:7" ht="24.75" customHeight="1" thickBot="1">
      <c r="A2" s="27"/>
      <c r="B2" s="27"/>
      <c r="C2" s="155"/>
      <c r="D2" s="126"/>
      <c r="E2" s="27"/>
      <c r="F2" s="27"/>
      <c r="G2" s="161" t="s">
        <v>231</v>
      </c>
    </row>
    <row r="3" spans="1:7" ht="19.5" customHeight="1">
      <c r="A3" s="430" t="s">
        <v>71</v>
      </c>
      <c r="B3" s="431"/>
      <c r="C3" s="431"/>
      <c r="D3" s="431"/>
      <c r="E3" s="431"/>
      <c r="F3" s="431"/>
      <c r="G3" s="432"/>
    </row>
    <row r="4" spans="1:7" ht="31.5" customHeight="1">
      <c r="A4" s="141" t="s">
        <v>73</v>
      </c>
      <c r="B4" s="142" t="s">
        <v>364</v>
      </c>
      <c r="C4" s="142" t="s">
        <v>74</v>
      </c>
      <c r="D4" s="294" t="s">
        <v>365</v>
      </c>
      <c r="E4" s="142" t="s">
        <v>74</v>
      </c>
      <c r="F4" s="142" t="s">
        <v>79</v>
      </c>
      <c r="G4" s="144" t="s">
        <v>82</v>
      </c>
    </row>
    <row r="5" spans="1:7" ht="19.5" customHeight="1">
      <c r="A5" s="141" t="s">
        <v>84</v>
      </c>
      <c r="B5" s="151">
        <f>'교비수입 '!G7</f>
        <v>3460000</v>
      </c>
      <c r="C5" s="33">
        <f>B5/B11</f>
        <v>0.72536687631027252</v>
      </c>
      <c r="D5" s="226">
        <f>'교비수입 '!H7</f>
        <v>3650000</v>
      </c>
      <c r="E5" s="33">
        <f>D5/D11</f>
        <v>0.3776513191929643</v>
      </c>
      <c r="F5" s="317">
        <f t="shared" ref="F5:F11" si="0">B5-D5</f>
        <v>-190000</v>
      </c>
      <c r="G5" s="158" t="s">
        <v>222</v>
      </c>
    </row>
    <row r="6" spans="1:7" ht="24" customHeight="1">
      <c r="A6" s="145" t="s">
        <v>88</v>
      </c>
      <c r="B6" s="152">
        <f>'교비수입 '!G15</f>
        <v>1050000</v>
      </c>
      <c r="C6" s="34">
        <f>B6/B11</f>
        <v>0.22012578616352202</v>
      </c>
      <c r="D6" s="127">
        <f>'교비수입 '!H15</f>
        <v>3112000</v>
      </c>
      <c r="E6" s="35">
        <f>D6/D11</f>
        <v>0.32198654940506982</v>
      </c>
      <c r="F6" s="317">
        <f t="shared" si="0"/>
        <v>-2062000</v>
      </c>
      <c r="G6" s="158" t="s">
        <v>223</v>
      </c>
    </row>
    <row r="7" spans="1:7" ht="19.5" customHeight="1">
      <c r="A7" s="146" t="s">
        <v>85</v>
      </c>
      <c r="B7" s="152">
        <f>'교비수입 '!G27</f>
        <v>94000</v>
      </c>
      <c r="C7" s="34">
        <f>B7/B11</f>
        <v>1.9706498951781972E-2</v>
      </c>
      <c r="D7" s="127">
        <f>'교비수입 '!H27</f>
        <v>103000</v>
      </c>
      <c r="E7" s="35">
        <f>D7/D11</f>
        <v>1.065700982928091E-2</v>
      </c>
      <c r="F7" s="317">
        <f t="shared" si="0"/>
        <v>-9000</v>
      </c>
      <c r="G7" s="160" t="s">
        <v>228</v>
      </c>
    </row>
    <row r="8" spans="1:7" ht="19.5" customHeight="1">
      <c r="A8" s="146" t="s">
        <v>76</v>
      </c>
      <c r="B8" s="152">
        <f>'교비수입 '!G36</f>
        <v>41000</v>
      </c>
      <c r="C8" s="34">
        <f>B8/B11</f>
        <v>8.5953878406708588E-3</v>
      </c>
      <c r="D8" s="128">
        <f>'교비수입 '!H36</f>
        <v>139000</v>
      </c>
      <c r="E8" s="35">
        <f>D8/D11</f>
        <v>1.438178996378686E-2</v>
      </c>
      <c r="F8" s="317">
        <f t="shared" si="0"/>
        <v>-98000</v>
      </c>
      <c r="G8" s="158" t="s">
        <v>224</v>
      </c>
    </row>
    <row r="9" spans="1:7" ht="24" customHeight="1">
      <c r="A9" s="146" t="s">
        <v>89</v>
      </c>
      <c r="B9" s="152">
        <f>'교비수입 '!G41</f>
        <v>15000</v>
      </c>
      <c r="C9" s="34">
        <f>B9/B11</f>
        <v>3.1446540880503146E-3</v>
      </c>
      <c r="D9" s="128">
        <f>'교비수입 '!H41</f>
        <v>2484000</v>
      </c>
      <c r="E9" s="35">
        <f>D9/D11</f>
        <v>0.25700982928091048</v>
      </c>
      <c r="F9" s="317">
        <f t="shared" si="0"/>
        <v>-2469000</v>
      </c>
      <c r="G9" s="158" t="s">
        <v>225</v>
      </c>
    </row>
    <row r="10" spans="1:7" ht="19.5" customHeight="1">
      <c r="A10" s="146" t="s">
        <v>226</v>
      </c>
      <c r="B10" s="152">
        <f>'교비수입 '!G46</f>
        <v>110000</v>
      </c>
      <c r="C10" s="34">
        <f>B10/B11</f>
        <v>2.3060796645702306E-2</v>
      </c>
      <c r="D10" s="128">
        <f>'교비수입 '!H46</f>
        <v>177000</v>
      </c>
      <c r="E10" s="35">
        <f>D10/D11</f>
        <v>1.8313502327987584E-2</v>
      </c>
      <c r="F10" s="317">
        <f t="shared" si="0"/>
        <v>-67000</v>
      </c>
      <c r="G10" s="32"/>
    </row>
    <row r="11" spans="1:7" ht="19.5" customHeight="1">
      <c r="A11" s="318" t="s">
        <v>72</v>
      </c>
      <c r="B11" s="319">
        <f>SUM(B5:B10)</f>
        <v>4770000</v>
      </c>
      <c r="C11" s="320">
        <f>SUM(C5:C10)</f>
        <v>0.99999999999999989</v>
      </c>
      <c r="D11" s="321">
        <f>SUM(D5:D10)</f>
        <v>9665000</v>
      </c>
      <c r="E11" s="322">
        <f>SUM(E5:E10)</f>
        <v>0.99999999999999989</v>
      </c>
      <c r="F11" s="323">
        <f t="shared" si="0"/>
        <v>-4895000</v>
      </c>
      <c r="G11" s="324"/>
    </row>
    <row r="12" spans="1:7" ht="19.5" customHeight="1">
      <c r="A12" s="433" t="s">
        <v>81</v>
      </c>
      <c r="B12" s="434"/>
      <c r="C12" s="434"/>
      <c r="D12" s="434"/>
      <c r="E12" s="434"/>
      <c r="F12" s="434"/>
      <c r="G12" s="435"/>
    </row>
    <row r="13" spans="1:7" ht="29.25" customHeight="1">
      <c r="A13" s="325" t="s">
        <v>73</v>
      </c>
      <c r="B13" s="326" t="s">
        <v>357</v>
      </c>
      <c r="C13" s="327" t="s">
        <v>74</v>
      </c>
      <c r="D13" s="328" t="s">
        <v>549</v>
      </c>
      <c r="E13" s="327" t="s">
        <v>74</v>
      </c>
      <c r="F13" s="327" t="s">
        <v>79</v>
      </c>
      <c r="G13" s="329" t="s">
        <v>83</v>
      </c>
    </row>
    <row r="14" spans="1:7" ht="21.95" customHeight="1">
      <c r="A14" s="220" t="s">
        <v>77</v>
      </c>
      <c r="B14" s="153">
        <f>교비지출!G7</f>
        <v>2220000</v>
      </c>
      <c r="C14" s="303">
        <f>B14/$B$23</f>
        <v>0.46540880503144655</v>
      </c>
      <c r="D14" s="130">
        <f>교비지출!H7</f>
        <v>2014000</v>
      </c>
      <c r="E14" s="303">
        <f>D14/$D$23</f>
        <v>0.20838075530263839</v>
      </c>
      <c r="F14" s="25">
        <f>B14-D14</f>
        <v>206000</v>
      </c>
      <c r="G14" s="159" t="s">
        <v>227</v>
      </c>
    </row>
    <row r="15" spans="1:7" ht="21.95" customHeight="1">
      <c r="A15" s="220" t="s">
        <v>78</v>
      </c>
      <c r="B15" s="153">
        <f>교비지출!G25</f>
        <v>826000</v>
      </c>
      <c r="C15" s="303">
        <f t="shared" ref="C15:C22" si="1">B15/$B$23</f>
        <v>0.17316561844863732</v>
      </c>
      <c r="D15" s="130">
        <f>교비지출!H25</f>
        <v>924000</v>
      </c>
      <c r="E15" s="303">
        <f t="shared" ref="E15:E23" si="2">D15/$D$23</f>
        <v>9.5602690118986033E-2</v>
      </c>
      <c r="F15" s="25">
        <f t="shared" ref="F15:F22" si="3">B15-D15</f>
        <v>-98000</v>
      </c>
      <c r="G15" s="28" t="s">
        <v>87</v>
      </c>
    </row>
    <row r="16" spans="1:7" ht="21.95" customHeight="1">
      <c r="A16" s="220" t="s">
        <v>86</v>
      </c>
      <c r="B16" s="153">
        <f>교비지출!G53</f>
        <v>1485000</v>
      </c>
      <c r="C16" s="303">
        <f t="shared" si="1"/>
        <v>0.31132075471698112</v>
      </c>
      <c r="D16" s="130">
        <f>교비지출!H53</f>
        <v>1647000</v>
      </c>
      <c r="E16" s="303">
        <f t="shared" si="2"/>
        <v>0.17040869115364718</v>
      </c>
      <c r="F16" s="25">
        <f t="shared" si="3"/>
        <v>-162000</v>
      </c>
      <c r="G16" s="38" t="s">
        <v>90</v>
      </c>
    </row>
    <row r="17" spans="1:7" ht="21.95" customHeight="1">
      <c r="A17" s="220" t="s">
        <v>367</v>
      </c>
      <c r="B17" s="153">
        <f>교비지출!G67</f>
        <v>1000</v>
      </c>
      <c r="C17" s="303">
        <f t="shared" si="1"/>
        <v>2.0964360587002095E-4</v>
      </c>
      <c r="D17" s="130">
        <f>교비지출!H67</f>
        <v>48000</v>
      </c>
      <c r="E17" s="303">
        <f t="shared" si="2"/>
        <v>4.9663735126745994E-3</v>
      </c>
      <c r="F17" s="25">
        <f t="shared" si="3"/>
        <v>-47000</v>
      </c>
      <c r="G17" s="38" t="s">
        <v>368</v>
      </c>
    </row>
    <row r="18" spans="1:7" ht="21.95" customHeight="1">
      <c r="A18" s="220" t="s">
        <v>278</v>
      </c>
      <c r="B18" s="153">
        <f>교비지출!G70</f>
        <v>0</v>
      </c>
      <c r="C18" s="303">
        <f t="shared" si="1"/>
        <v>0</v>
      </c>
      <c r="D18" s="130">
        <f>교비지출!H697</f>
        <v>0</v>
      </c>
      <c r="E18" s="303">
        <f t="shared" si="2"/>
        <v>0</v>
      </c>
      <c r="F18" s="25"/>
      <c r="G18" s="38"/>
    </row>
    <row r="19" spans="1:7" ht="21.95" customHeight="1">
      <c r="A19" s="220" t="s">
        <v>80</v>
      </c>
      <c r="B19" s="153">
        <f>교비지출!G73</f>
        <v>90000</v>
      </c>
      <c r="C19" s="303">
        <f t="shared" si="1"/>
        <v>1.8867924528301886E-2</v>
      </c>
      <c r="D19" s="130">
        <f>교비지출!H73</f>
        <v>25000</v>
      </c>
      <c r="E19" s="303">
        <f t="shared" si="2"/>
        <v>2.5866528711846869E-3</v>
      </c>
      <c r="F19" s="25">
        <f t="shared" si="3"/>
        <v>65000</v>
      </c>
      <c r="G19" s="29"/>
    </row>
    <row r="20" spans="1:7" ht="21.95" customHeight="1">
      <c r="A20" s="221" t="s">
        <v>259</v>
      </c>
      <c r="B20" s="154">
        <f>교비지출!G76</f>
        <v>18000</v>
      </c>
      <c r="C20" s="303">
        <f t="shared" si="1"/>
        <v>3.7735849056603774E-3</v>
      </c>
      <c r="D20" s="131">
        <f>교비지출!H76</f>
        <v>40000</v>
      </c>
      <c r="E20" s="303">
        <f t="shared" si="2"/>
        <v>4.1386445938954991E-3</v>
      </c>
      <c r="F20" s="25">
        <f t="shared" si="3"/>
        <v>-22000</v>
      </c>
      <c r="G20" s="29" t="s">
        <v>229</v>
      </c>
    </row>
    <row r="21" spans="1:7" ht="21.95" customHeight="1">
      <c r="A21" s="221" t="s">
        <v>258</v>
      </c>
      <c r="B21" s="154">
        <f>교비지출!G83</f>
        <v>100000</v>
      </c>
      <c r="C21" s="303">
        <f t="shared" si="1"/>
        <v>2.0964360587002098E-2</v>
      </c>
      <c r="D21" s="131">
        <f>교비지출!H83</f>
        <v>4857000</v>
      </c>
      <c r="E21" s="303">
        <f t="shared" si="2"/>
        <v>0.50253491981376097</v>
      </c>
      <c r="F21" s="25">
        <f>B21-D21</f>
        <v>-4757000</v>
      </c>
      <c r="G21" s="38" t="s">
        <v>230</v>
      </c>
    </row>
    <row r="22" spans="1:7" ht="19.5" customHeight="1">
      <c r="A22" s="220" t="s">
        <v>70</v>
      </c>
      <c r="B22" s="153">
        <f>교비지출!G90</f>
        <v>30000</v>
      </c>
      <c r="C22" s="303">
        <f t="shared" si="1"/>
        <v>6.2893081761006293E-3</v>
      </c>
      <c r="D22" s="133">
        <f>교비지출!H90</f>
        <v>110000</v>
      </c>
      <c r="E22" s="303">
        <f t="shared" si="2"/>
        <v>1.1381272633212623E-2</v>
      </c>
      <c r="F22" s="25">
        <f t="shared" si="3"/>
        <v>-80000</v>
      </c>
      <c r="G22" s="30"/>
    </row>
    <row r="23" spans="1:7" ht="19.5" customHeight="1" thickBot="1">
      <c r="A23" s="222" t="s">
        <v>75</v>
      </c>
      <c r="B23" s="242">
        <f>SUM(B14:B22)</f>
        <v>4770000</v>
      </c>
      <c r="C23" s="304">
        <f>SUM(C14:C22)</f>
        <v>1.0000000000000002</v>
      </c>
      <c r="D23" s="134">
        <f>SUM(D14:D22)</f>
        <v>9665000</v>
      </c>
      <c r="E23" s="304">
        <f t="shared" si="2"/>
        <v>1</v>
      </c>
      <c r="F23" s="26">
        <f>SUM(F14:F22)</f>
        <v>-4895000</v>
      </c>
      <c r="G23" s="31"/>
    </row>
    <row r="25" spans="1:7" ht="27.75" customHeight="1"/>
    <row r="26" spans="1:7" ht="31.5" customHeight="1"/>
    <row r="27" spans="1:7" ht="24" customHeight="1"/>
    <row r="28" spans="1:7" ht="24" customHeight="1"/>
    <row r="29" spans="1:7" ht="33.75" customHeight="1"/>
    <row r="30" spans="1:7" ht="24" customHeight="1"/>
    <row r="31" spans="1:7" ht="24" customHeight="1"/>
    <row r="32" spans="1:7" ht="24" customHeight="1"/>
    <row r="35" spans="1:7" ht="20.25">
      <c r="A35" s="436"/>
      <c r="B35" s="436"/>
      <c r="C35" s="436"/>
      <c r="D35" s="436"/>
      <c r="E35" s="436"/>
      <c r="F35" s="436"/>
      <c r="G35" s="436"/>
    </row>
    <row r="36" spans="1:7">
      <c r="A36" s="437"/>
      <c r="B36" s="437"/>
      <c r="C36" s="437"/>
      <c r="D36" s="437"/>
      <c r="E36" s="437"/>
      <c r="F36" s="437"/>
      <c r="G36" s="437"/>
    </row>
    <row r="37" spans="1:7">
      <c r="A37" s="229"/>
      <c r="B37" s="240"/>
      <c r="C37" s="163"/>
      <c r="D37" s="163"/>
      <c r="E37" s="163"/>
      <c r="F37" s="163"/>
      <c r="G37" s="163"/>
    </row>
    <row r="38" spans="1:7">
      <c r="A38" s="229"/>
      <c r="B38" s="163"/>
      <c r="C38" s="163"/>
      <c r="D38" s="163"/>
      <c r="E38" s="163"/>
      <c r="F38" s="163"/>
      <c r="G38" s="163"/>
    </row>
    <row r="39" spans="1:7">
      <c r="A39" s="427"/>
      <c r="B39" s="428"/>
      <c r="C39" s="428"/>
      <c r="D39" s="428"/>
      <c r="E39" s="428"/>
      <c r="F39" s="428"/>
      <c r="G39" s="428"/>
    </row>
    <row r="40" spans="1:7">
      <c r="A40" s="240"/>
      <c r="B40" s="163"/>
      <c r="C40" s="163"/>
      <c r="D40" s="163"/>
      <c r="E40" s="163"/>
      <c r="F40" s="163"/>
      <c r="G40" s="163"/>
    </row>
    <row r="41" spans="1:7">
      <c r="A41" s="240"/>
      <c r="B41" s="163"/>
      <c r="C41" s="240"/>
      <c r="D41" s="163"/>
      <c r="E41" s="163"/>
      <c r="F41" s="163"/>
      <c r="G41" s="163"/>
    </row>
    <row r="42" spans="1:7" ht="19.5" customHeight="1"/>
    <row r="43" spans="1:7" ht="19.5" customHeight="1"/>
    <row r="44" spans="1:7" ht="19.5" customHeight="1"/>
    <row r="45" spans="1:7" ht="19.5" customHeight="1"/>
    <row r="46" spans="1:7" ht="24" customHeight="1"/>
    <row r="47" spans="1:7" ht="19.5" customHeight="1"/>
    <row r="48" spans="1:7" ht="28.5" customHeight="1"/>
    <row r="49" ht="28.5" customHeight="1"/>
    <row r="50" ht="19.5" customHeight="1"/>
    <row r="51" ht="19.5" customHeight="1"/>
    <row r="52" ht="19.5" customHeight="1"/>
  </sheetData>
  <sheetProtection password="CC3D" sheet="1" objects="1" scenarios="1"/>
  <mergeCells count="6">
    <mergeCell ref="A39:G39"/>
    <mergeCell ref="A1:G1"/>
    <mergeCell ref="A3:G3"/>
    <mergeCell ref="A12:G12"/>
    <mergeCell ref="A35:G35"/>
    <mergeCell ref="A36:G36"/>
  </mergeCells>
  <phoneticPr fontId="2" type="noConversion"/>
  <pageMargins left="0.27559055118110198" right="0.15748031496063" top="0.511811023622047" bottom="0.47244094488188998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M51"/>
  <sheetViews>
    <sheetView topLeftCell="A13" zoomScale="90" zoomScaleNormal="90" workbookViewId="0">
      <selection activeCell="D19" sqref="D19"/>
    </sheetView>
  </sheetViews>
  <sheetFormatPr defaultColWidth="9" defaultRowHeight="13.5"/>
  <cols>
    <col min="1" max="1" width="13.625" style="207" customWidth="1"/>
    <col min="2" max="2" width="14.625" style="45" customWidth="1"/>
    <col min="3" max="4" width="13.75" style="45" customWidth="1"/>
    <col min="5" max="5" width="14.25" style="200" customWidth="1"/>
    <col min="6" max="6" width="11.75" style="45" customWidth="1"/>
    <col min="7" max="7" width="13.875" style="45" customWidth="1"/>
    <col min="8" max="8" width="13.625" style="45" customWidth="1"/>
    <col min="9" max="10" width="10.625" style="45" customWidth="1"/>
    <col min="11" max="16384" width="9" style="45"/>
  </cols>
  <sheetData>
    <row r="1" spans="1:13" s="44" customFormat="1" ht="26.25" customHeight="1">
      <c r="A1" s="438" t="s">
        <v>358</v>
      </c>
      <c r="B1" s="439"/>
      <c r="C1" s="439"/>
      <c r="D1" s="439"/>
      <c r="E1" s="439"/>
      <c r="F1" s="439"/>
      <c r="G1" s="439"/>
      <c r="H1" s="439"/>
      <c r="I1" s="439"/>
      <c r="J1" s="439"/>
      <c r="K1" s="42"/>
      <c r="L1" s="43"/>
      <c r="M1" s="43"/>
    </row>
    <row r="2" spans="1:13" ht="15.75" customHeight="1">
      <c r="A2" s="440" t="s">
        <v>359</v>
      </c>
      <c r="B2" s="440"/>
      <c r="C2" s="440"/>
      <c r="D2" s="440"/>
      <c r="E2" s="440"/>
      <c r="F2" s="440"/>
      <c r="G2" s="440"/>
      <c r="H2" s="440"/>
      <c r="I2" s="440"/>
      <c r="J2" s="440"/>
      <c r="K2" s="43"/>
      <c r="L2" s="43"/>
      <c r="M2" s="43"/>
    </row>
    <row r="3" spans="1:13" ht="15" customHeight="1">
      <c r="A3" s="440" t="s">
        <v>106</v>
      </c>
      <c r="B3" s="440"/>
      <c r="C3" s="440"/>
      <c r="D3" s="440"/>
      <c r="E3" s="440"/>
      <c r="F3" s="440"/>
      <c r="G3" s="440"/>
      <c r="H3" s="440"/>
      <c r="I3" s="440"/>
      <c r="J3" s="440"/>
      <c r="K3" s="43"/>
      <c r="L3" s="43"/>
      <c r="M3" s="43"/>
    </row>
    <row r="4" spans="1:13" ht="18" customHeight="1" thickBot="1">
      <c r="A4" s="206" t="s">
        <v>107</v>
      </c>
      <c r="B4" s="43"/>
      <c r="C4" s="43"/>
      <c r="D4" s="43"/>
      <c r="E4" s="189"/>
      <c r="F4" s="43"/>
      <c r="G4" s="43"/>
      <c r="H4" s="43"/>
      <c r="I4" s="446" t="s">
        <v>260</v>
      </c>
      <c r="J4" s="446"/>
      <c r="K4" s="43"/>
      <c r="L4" s="43"/>
      <c r="M4" s="43"/>
    </row>
    <row r="5" spans="1:13" ht="18" customHeight="1">
      <c r="A5" s="441" t="s">
        <v>109</v>
      </c>
      <c r="B5" s="442"/>
      <c r="C5" s="442"/>
      <c r="D5" s="451" t="s">
        <v>355</v>
      </c>
      <c r="E5" s="449" t="s">
        <v>356</v>
      </c>
      <c r="F5" s="447" t="s">
        <v>250</v>
      </c>
      <c r="G5" s="443" t="s">
        <v>357</v>
      </c>
      <c r="H5" s="443" t="s">
        <v>360</v>
      </c>
      <c r="I5" s="442" t="s">
        <v>110</v>
      </c>
      <c r="J5" s="445"/>
      <c r="K5" s="43"/>
      <c r="L5" s="43"/>
      <c r="M5" s="43"/>
    </row>
    <row r="6" spans="1:13" ht="18" customHeight="1" thickBot="1">
      <c r="A6" s="48" t="s">
        <v>251</v>
      </c>
      <c r="B6" s="169" t="s">
        <v>252</v>
      </c>
      <c r="C6" s="169" t="s">
        <v>253</v>
      </c>
      <c r="D6" s="448"/>
      <c r="E6" s="450"/>
      <c r="F6" s="448"/>
      <c r="G6" s="444"/>
      <c r="H6" s="444"/>
      <c r="I6" s="169" t="s">
        <v>254</v>
      </c>
      <c r="J6" s="170" t="s">
        <v>255</v>
      </c>
      <c r="K6" s="43"/>
      <c r="L6" s="43"/>
      <c r="M6" s="43"/>
    </row>
    <row r="7" spans="1:13" ht="30.75" customHeight="1">
      <c r="A7" s="364" t="s">
        <v>493</v>
      </c>
      <c r="B7" s="51"/>
      <c r="C7" s="51"/>
      <c r="D7" s="52">
        <f>D8</f>
        <v>3395000</v>
      </c>
      <c r="E7" s="191">
        <f>E13</f>
        <v>65000</v>
      </c>
      <c r="F7" s="51"/>
      <c r="G7" s="52">
        <f>SUM(D7+E7-F7)</f>
        <v>3460000</v>
      </c>
      <c r="H7" s="52">
        <f>SUM(H8,H13)</f>
        <v>3650000</v>
      </c>
      <c r="I7" s="52" t="str">
        <f>IF(G7&gt;H7,G7-H7," ")</f>
        <v xml:space="preserve"> </v>
      </c>
      <c r="J7" s="201">
        <f>IF(H7&gt;G7,H7-G7," ")</f>
        <v>190000</v>
      </c>
      <c r="K7" s="43"/>
      <c r="L7" s="43"/>
      <c r="M7" s="43"/>
    </row>
    <row r="8" spans="1:13" ht="30.75" customHeight="1">
      <c r="A8" s="165"/>
      <c r="B8" s="56" t="s">
        <v>371</v>
      </c>
      <c r="C8" s="57"/>
      <c r="D8" s="58">
        <f>SUM(D9:D12)</f>
        <v>3395000</v>
      </c>
      <c r="E8" s="192"/>
      <c r="F8" s="57"/>
      <c r="G8" s="58">
        <f t="shared" ref="G8:G47" si="0">SUM(D8+E8-F8)</f>
        <v>3395000</v>
      </c>
      <c r="H8" s="58">
        <f>SUM(H9:H12)</f>
        <v>3575000</v>
      </c>
      <c r="I8" s="59" t="str">
        <f t="shared" ref="I8:I47" si="1">IF(G8&gt;H8,G8-H8," ")</f>
        <v xml:space="preserve"> </v>
      </c>
      <c r="J8" s="202">
        <f t="shared" ref="J8:J47" si="2">IF(H8&gt;G8,H8-G8," ")</f>
        <v>180000</v>
      </c>
      <c r="K8" s="43"/>
      <c r="L8" s="43"/>
      <c r="M8" s="43"/>
    </row>
    <row r="9" spans="1:13" ht="30.75" customHeight="1">
      <c r="A9" s="166"/>
      <c r="B9" s="460"/>
      <c r="C9" s="56" t="s">
        <v>485</v>
      </c>
      <c r="D9" s="58">
        <f>교비수입세로판!G7</f>
        <v>65000</v>
      </c>
      <c r="E9" s="193"/>
      <c r="F9" s="56"/>
      <c r="G9" s="58">
        <f t="shared" si="0"/>
        <v>65000</v>
      </c>
      <c r="H9" s="58">
        <f>교비수입세로판!H7</f>
        <v>79900</v>
      </c>
      <c r="I9" s="59" t="str">
        <f t="shared" si="1"/>
        <v xml:space="preserve"> </v>
      </c>
      <c r="J9" s="202">
        <f t="shared" si="2"/>
        <v>14900</v>
      </c>
      <c r="K9" s="43"/>
      <c r="L9" s="43"/>
      <c r="M9" s="43"/>
    </row>
    <row r="10" spans="1:13" ht="30.75" customHeight="1">
      <c r="A10" s="284"/>
      <c r="B10" s="460"/>
      <c r="C10" s="56" t="s">
        <v>482</v>
      </c>
      <c r="D10" s="58">
        <f>교비수입세로판!D8</f>
        <v>45000</v>
      </c>
      <c r="E10" s="193"/>
      <c r="F10" s="56"/>
      <c r="G10" s="58">
        <f t="shared" si="0"/>
        <v>45000</v>
      </c>
      <c r="H10" s="58">
        <f>교비수입세로판!H8</f>
        <v>40100</v>
      </c>
      <c r="I10" s="59"/>
      <c r="J10" s="202"/>
      <c r="K10" s="43"/>
      <c r="L10" s="43"/>
      <c r="M10" s="43"/>
    </row>
    <row r="11" spans="1:13" ht="30.75" customHeight="1">
      <c r="A11" s="284"/>
      <c r="B11" s="460"/>
      <c r="C11" s="56" t="s">
        <v>484</v>
      </c>
      <c r="D11" s="58">
        <f>교비수입세로판!D9</f>
        <v>2195000</v>
      </c>
      <c r="E11" s="193"/>
      <c r="F11" s="123"/>
      <c r="G11" s="58">
        <f t="shared" si="0"/>
        <v>2195000</v>
      </c>
      <c r="H11" s="58">
        <f>교비수입세로판!H9</f>
        <v>2370000</v>
      </c>
      <c r="I11" s="59"/>
      <c r="J11" s="202"/>
      <c r="K11" s="43"/>
      <c r="L11" s="43"/>
      <c r="M11" s="43"/>
    </row>
    <row r="12" spans="1:13" ht="30.75" customHeight="1">
      <c r="A12" s="166"/>
      <c r="B12" s="460"/>
      <c r="C12" s="56" t="s">
        <v>483</v>
      </c>
      <c r="D12" s="58">
        <f>교비수입세로판!D10</f>
        <v>1090000</v>
      </c>
      <c r="E12" s="193"/>
      <c r="F12" s="56"/>
      <c r="G12" s="58">
        <f t="shared" si="0"/>
        <v>1090000</v>
      </c>
      <c r="H12" s="58">
        <f>교비수입세로판!H10</f>
        <v>1085000</v>
      </c>
      <c r="I12" s="59">
        <f t="shared" si="1"/>
        <v>5000</v>
      </c>
      <c r="J12" s="202" t="str">
        <f t="shared" si="2"/>
        <v xml:space="preserve"> </v>
      </c>
      <c r="K12" s="43"/>
      <c r="L12" s="43"/>
      <c r="M12" s="43"/>
    </row>
    <row r="13" spans="1:13" ht="30.75" customHeight="1">
      <c r="A13" s="166"/>
      <c r="B13" s="65" t="s">
        <v>118</v>
      </c>
      <c r="C13" s="56"/>
      <c r="D13" s="58"/>
      <c r="E13" s="193">
        <f>E14</f>
        <v>65000</v>
      </c>
      <c r="F13" s="56"/>
      <c r="G13" s="58">
        <f t="shared" si="0"/>
        <v>65000</v>
      </c>
      <c r="H13" s="58">
        <f>SUM(H14)</f>
        <v>75000</v>
      </c>
      <c r="I13" s="59" t="str">
        <f t="shared" si="1"/>
        <v xml:space="preserve"> </v>
      </c>
      <c r="J13" s="202">
        <f t="shared" si="2"/>
        <v>10000</v>
      </c>
      <c r="K13" s="43"/>
      <c r="L13" s="43"/>
      <c r="M13" s="43"/>
    </row>
    <row r="14" spans="1:13" ht="30.75" customHeight="1">
      <c r="A14" s="166"/>
      <c r="B14" s="167"/>
      <c r="C14" s="66" t="s">
        <v>119</v>
      </c>
      <c r="D14" s="316"/>
      <c r="E14" s="194">
        <f>교비수입세로판!E12</f>
        <v>65000</v>
      </c>
      <c r="F14" s="66"/>
      <c r="G14" s="58">
        <f t="shared" si="0"/>
        <v>65000</v>
      </c>
      <c r="H14" s="67">
        <f>교비수입세로판!H12</f>
        <v>75000</v>
      </c>
      <c r="I14" s="68" t="str">
        <f t="shared" si="1"/>
        <v xml:space="preserve"> </v>
      </c>
      <c r="J14" s="203">
        <f t="shared" si="2"/>
        <v>10000</v>
      </c>
      <c r="K14" s="43"/>
      <c r="L14" s="43"/>
      <c r="M14" s="43"/>
    </row>
    <row r="15" spans="1:13" ht="30.75" customHeight="1">
      <c r="A15" s="71" t="s">
        <v>120</v>
      </c>
      <c r="B15" s="164"/>
      <c r="C15" s="56"/>
      <c r="D15" s="58"/>
      <c r="E15" s="193">
        <f>SUM(E16,E20,E23)</f>
        <v>1050000</v>
      </c>
      <c r="F15" s="287"/>
      <c r="G15" s="58">
        <f t="shared" si="0"/>
        <v>1050000</v>
      </c>
      <c r="H15" s="58">
        <f>SUM(H16,H20,H23)</f>
        <v>3112000</v>
      </c>
      <c r="I15" s="58" t="str">
        <f t="shared" si="1"/>
        <v xml:space="preserve"> </v>
      </c>
      <c r="J15" s="204">
        <f t="shared" si="2"/>
        <v>2062000</v>
      </c>
      <c r="K15" s="43"/>
      <c r="L15" s="43"/>
      <c r="M15" s="43"/>
    </row>
    <row r="16" spans="1:13" ht="30.75" customHeight="1">
      <c r="A16" s="457"/>
      <c r="B16" s="73" t="s">
        <v>488</v>
      </c>
      <c r="C16" s="73"/>
      <c r="D16" s="59"/>
      <c r="E16" s="195">
        <f>SUM(E17:E19)</f>
        <v>225000</v>
      </c>
      <c r="F16" s="288"/>
      <c r="G16" s="58">
        <f t="shared" si="0"/>
        <v>225000</v>
      </c>
      <c r="H16" s="59">
        <f>SUM(H17:H18:H19)</f>
        <v>2300000</v>
      </c>
      <c r="I16" s="59" t="str">
        <f t="shared" si="1"/>
        <v xml:space="preserve"> </v>
      </c>
      <c r="J16" s="202">
        <f t="shared" si="2"/>
        <v>2075000</v>
      </c>
      <c r="K16" s="43"/>
      <c r="L16" s="43"/>
      <c r="M16" s="43"/>
    </row>
    <row r="17" spans="1:13" ht="30.75" customHeight="1">
      <c r="A17" s="458"/>
      <c r="B17" s="75"/>
      <c r="C17" s="76" t="s">
        <v>350</v>
      </c>
      <c r="D17" s="59"/>
      <c r="E17" s="196">
        <f>교비수입세로판!E15</f>
        <v>75000</v>
      </c>
      <c r="F17" s="76"/>
      <c r="G17" s="58">
        <f t="shared" si="0"/>
        <v>75000</v>
      </c>
      <c r="H17" s="59">
        <f>교비수입세로판!H15</f>
        <v>2140000</v>
      </c>
      <c r="I17" s="59" t="str">
        <f t="shared" si="1"/>
        <v xml:space="preserve"> </v>
      </c>
      <c r="J17" s="202">
        <f t="shared" si="2"/>
        <v>2065000</v>
      </c>
      <c r="K17" s="43"/>
      <c r="L17" s="43"/>
      <c r="M17" s="43"/>
    </row>
    <row r="18" spans="1:13" ht="30.75" customHeight="1">
      <c r="A18" s="77"/>
      <c r="B18" s="78"/>
      <c r="C18" s="123" t="s">
        <v>221</v>
      </c>
      <c r="D18" s="58"/>
      <c r="E18" s="197">
        <f>교비수입세로판!E16</f>
        <v>150000</v>
      </c>
      <c r="F18" s="123"/>
      <c r="G18" s="58">
        <f t="shared" si="0"/>
        <v>150000</v>
      </c>
      <c r="H18" s="58">
        <f>교비수입세로판!H16</f>
        <v>160000</v>
      </c>
      <c r="I18" s="59" t="str">
        <f t="shared" si="1"/>
        <v xml:space="preserve"> </v>
      </c>
      <c r="J18" s="202">
        <f t="shared" si="2"/>
        <v>10000</v>
      </c>
      <c r="K18" s="43"/>
      <c r="L18" s="43"/>
      <c r="M18" s="43"/>
    </row>
    <row r="19" spans="1:13" ht="30.75" customHeight="1">
      <c r="A19" s="332"/>
      <c r="B19" s="81"/>
      <c r="C19" s="123" t="s">
        <v>349</v>
      </c>
      <c r="D19" s="58"/>
      <c r="E19" s="197"/>
      <c r="F19" s="289"/>
      <c r="G19" s="58">
        <f t="shared" si="0"/>
        <v>0</v>
      </c>
      <c r="H19" s="58">
        <v>0</v>
      </c>
      <c r="I19" s="59" t="str">
        <f t="shared" si="1"/>
        <v xml:space="preserve"> </v>
      </c>
      <c r="J19" s="202" t="str">
        <f t="shared" si="2"/>
        <v xml:space="preserve"> </v>
      </c>
      <c r="K19" s="43"/>
      <c r="L19" s="43"/>
      <c r="M19" s="43"/>
    </row>
    <row r="20" spans="1:13" ht="30.75" customHeight="1">
      <c r="A20" s="166"/>
      <c r="B20" s="73" t="s">
        <v>121</v>
      </c>
      <c r="C20" s="73"/>
      <c r="D20" s="59"/>
      <c r="E20" s="195">
        <f>SUM(E21:E22)</f>
        <v>45000</v>
      </c>
      <c r="F20" s="73"/>
      <c r="G20" s="59">
        <f t="shared" si="0"/>
        <v>45000</v>
      </c>
      <c r="H20" s="59">
        <f>SUM(H21:H22)</f>
        <v>55000</v>
      </c>
      <c r="I20" s="59" t="str">
        <f t="shared" si="1"/>
        <v xml:space="preserve"> </v>
      </c>
      <c r="J20" s="202">
        <f t="shared" si="2"/>
        <v>10000</v>
      </c>
      <c r="K20" s="43"/>
      <c r="L20" s="43"/>
      <c r="M20" s="43"/>
    </row>
    <row r="21" spans="1:13" ht="30.75" customHeight="1">
      <c r="A21" s="166"/>
      <c r="B21" s="461"/>
      <c r="C21" s="56" t="s">
        <v>351</v>
      </c>
      <c r="D21" s="58"/>
      <c r="E21" s="193">
        <f>교비수입세로판!E19</f>
        <v>5000</v>
      </c>
      <c r="F21" s="56"/>
      <c r="G21" s="58">
        <f t="shared" si="0"/>
        <v>5000</v>
      </c>
      <c r="H21" s="58">
        <f>교비수입세로판!H19</f>
        <v>5000</v>
      </c>
      <c r="I21" s="59" t="str">
        <f t="shared" si="1"/>
        <v xml:space="preserve"> </v>
      </c>
      <c r="J21" s="202" t="str">
        <f t="shared" si="2"/>
        <v xml:space="preserve"> </v>
      </c>
      <c r="K21" s="43"/>
      <c r="L21" s="43"/>
      <c r="M21" s="43"/>
    </row>
    <row r="22" spans="1:13" ht="30.75" customHeight="1">
      <c r="A22" s="278"/>
      <c r="B22" s="462"/>
      <c r="C22" s="66" t="s">
        <v>352</v>
      </c>
      <c r="D22" s="67"/>
      <c r="E22" s="194">
        <f>교비수입세로판!E20</f>
        <v>40000</v>
      </c>
      <c r="F22" s="66"/>
      <c r="G22" s="58">
        <f t="shared" si="0"/>
        <v>40000</v>
      </c>
      <c r="H22" s="67">
        <f>교비수입세로판!H20</f>
        <v>50000</v>
      </c>
      <c r="I22" s="68" t="str">
        <f t="shared" si="1"/>
        <v xml:space="preserve"> </v>
      </c>
      <c r="J22" s="203">
        <f t="shared" si="2"/>
        <v>10000</v>
      </c>
      <c r="K22" s="43"/>
      <c r="L22" s="43"/>
      <c r="M22" s="43"/>
    </row>
    <row r="23" spans="1:13" ht="30.75" customHeight="1">
      <c r="A23" s="278"/>
      <c r="B23" s="56" t="s">
        <v>489</v>
      </c>
      <c r="C23" s="56"/>
      <c r="D23" s="58"/>
      <c r="E23" s="193">
        <f>SUM(E24:E26)</f>
        <v>780000</v>
      </c>
      <c r="F23" s="56"/>
      <c r="G23" s="58">
        <f t="shared" si="0"/>
        <v>780000</v>
      </c>
      <c r="H23" s="58">
        <f>SUM(H24:H26)</f>
        <v>757000</v>
      </c>
      <c r="I23" s="58">
        <f t="shared" si="1"/>
        <v>23000</v>
      </c>
      <c r="J23" s="204" t="str">
        <f t="shared" si="2"/>
        <v xml:space="preserve"> </v>
      </c>
      <c r="K23" s="43"/>
      <c r="L23" s="43"/>
      <c r="M23" s="43"/>
    </row>
    <row r="24" spans="1:13" ht="30.75" customHeight="1">
      <c r="A24" s="228"/>
      <c r="B24" s="454"/>
      <c r="C24" s="56" t="s">
        <v>412</v>
      </c>
      <c r="D24" s="58"/>
      <c r="E24" s="193">
        <f>교비수입세로판!E22</f>
        <v>700000</v>
      </c>
      <c r="F24" s="56"/>
      <c r="G24" s="58">
        <f t="shared" si="0"/>
        <v>700000</v>
      </c>
      <c r="H24" s="58">
        <f>교비수입세로판!H22</f>
        <v>700000</v>
      </c>
      <c r="I24" s="59"/>
      <c r="J24" s="202"/>
      <c r="K24" s="43"/>
      <c r="L24" s="43"/>
      <c r="M24" s="43"/>
    </row>
    <row r="25" spans="1:13" ht="30.75" customHeight="1">
      <c r="A25" s="228"/>
      <c r="B25" s="455"/>
      <c r="C25" s="56" t="s">
        <v>413</v>
      </c>
      <c r="D25" s="58"/>
      <c r="E25" s="193">
        <f>교비수입세로판!E23</f>
        <v>80000</v>
      </c>
      <c r="F25" s="56"/>
      <c r="G25" s="58">
        <f t="shared" si="0"/>
        <v>80000</v>
      </c>
      <c r="H25" s="58">
        <f>교비수입세로판!H23</f>
        <v>57000</v>
      </c>
      <c r="I25" s="59"/>
      <c r="J25" s="202"/>
      <c r="K25" s="43"/>
      <c r="L25" s="43"/>
      <c r="M25" s="43"/>
    </row>
    <row r="26" spans="1:13" ht="30.75" customHeight="1">
      <c r="A26" s="168"/>
      <c r="B26" s="456"/>
      <c r="C26" s="56" t="s">
        <v>414</v>
      </c>
      <c r="D26" s="58"/>
      <c r="E26" s="193"/>
      <c r="F26" s="56"/>
      <c r="G26" s="58">
        <f t="shared" si="0"/>
        <v>0</v>
      </c>
      <c r="H26" s="58"/>
      <c r="I26" s="59" t="str">
        <f t="shared" si="1"/>
        <v xml:space="preserve"> </v>
      </c>
      <c r="J26" s="202" t="str">
        <f t="shared" si="2"/>
        <v xml:space="preserve"> </v>
      </c>
      <c r="K26" s="43"/>
      <c r="L26" s="43"/>
      <c r="M26" s="43"/>
    </row>
    <row r="27" spans="1:13" ht="30.75" customHeight="1">
      <c r="A27" s="82" t="s">
        <v>480</v>
      </c>
      <c r="B27" s="164"/>
      <c r="C27" s="56"/>
      <c r="D27" s="58"/>
      <c r="E27" s="193">
        <f>SUM(E28,E30,E33)</f>
        <v>94000</v>
      </c>
      <c r="F27" s="56"/>
      <c r="G27" s="58">
        <f t="shared" si="0"/>
        <v>94000</v>
      </c>
      <c r="H27" s="58">
        <f>SUM(H28,H30,H33)</f>
        <v>103000</v>
      </c>
      <c r="I27" s="59" t="str">
        <f t="shared" si="1"/>
        <v xml:space="preserve"> </v>
      </c>
      <c r="J27" s="202">
        <f t="shared" si="2"/>
        <v>9000</v>
      </c>
      <c r="K27" s="43"/>
      <c r="L27" s="43"/>
      <c r="M27" s="43"/>
    </row>
    <row r="28" spans="1:13" ht="30.75" customHeight="1">
      <c r="A28" s="277"/>
      <c r="B28" s="56" t="s">
        <v>353</v>
      </c>
      <c r="C28" s="56"/>
      <c r="D28" s="58"/>
      <c r="E28" s="193">
        <f>E29</f>
        <v>17000</v>
      </c>
      <c r="F28" s="56"/>
      <c r="G28" s="58">
        <f t="shared" si="0"/>
        <v>17000</v>
      </c>
      <c r="H28" s="58">
        <f>SUM(H29:H29)</f>
        <v>17000</v>
      </c>
      <c r="I28" s="58" t="str">
        <f t="shared" si="1"/>
        <v xml:space="preserve"> </v>
      </c>
      <c r="J28" s="204" t="str">
        <f t="shared" si="2"/>
        <v xml:space="preserve"> </v>
      </c>
      <c r="K28" s="43"/>
      <c r="L28" s="43"/>
      <c r="M28" s="43"/>
    </row>
    <row r="29" spans="1:13" s="84" customFormat="1" ht="30.75" customHeight="1" thickBot="1">
      <c r="A29" s="458"/>
      <c r="B29" s="81"/>
      <c r="C29" s="73" t="s">
        <v>354</v>
      </c>
      <c r="D29" s="58"/>
      <c r="E29" s="195">
        <f>교비수입세로판!E26</f>
        <v>17000</v>
      </c>
      <c r="F29" s="73"/>
      <c r="G29" s="58">
        <f t="shared" si="0"/>
        <v>17000</v>
      </c>
      <c r="H29" s="59">
        <f>교비수입세로판!H26</f>
        <v>17000</v>
      </c>
      <c r="I29" s="59" t="str">
        <f t="shared" si="1"/>
        <v xml:space="preserve"> </v>
      </c>
      <c r="J29" s="202" t="str">
        <f t="shared" si="2"/>
        <v xml:space="preserve"> </v>
      </c>
      <c r="K29" s="83"/>
      <c r="L29" s="83"/>
      <c r="M29" s="83"/>
    </row>
    <row r="30" spans="1:13" ht="30.75" customHeight="1">
      <c r="A30" s="458"/>
      <c r="B30" s="56" t="s">
        <v>481</v>
      </c>
      <c r="C30" s="56"/>
      <c r="D30" s="59"/>
      <c r="E30" s="193">
        <f>SUM(E31:E32)</f>
        <v>67000</v>
      </c>
      <c r="F30" s="56"/>
      <c r="G30" s="58">
        <f t="shared" si="0"/>
        <v>67000</v>
      </c>
      <c r="H30" s="58">
        <f>SUM(H31:H32)</f>
        <v>77000</v>
      </c>
      <c r="I30" s="58" t="str">
        <f t="shared" si="1"/>
        <v xml:space="preserve"> </v>
      </c>
      <c r="J30" s="204">
        <f t="shared" si="2"/>
        <v>10000</v>
      </c>
      <c r="K30" s="43"/>
      <c r="L30" s="43"/>
      <c r="M30" s="43"/>
    </row>
    <row r="31" spans="1:13" ht="30.75" customHeight="1">
      <c r="A31" s="458"/>
      <c r="B31" s="78"/>
      <c r="C31" s="73" t="s">
        <v>478</v>
      </c>
      <c r="D31" s="58"/>
      <c r="E31" s="195">
        <f>교비수입세로판!E28</f>
        <v>2000</v>
      </c>
      <c r="F31" s="73"/>
      <c r="G31" s="58">
        <f t="shared" si="0"/>
        <v>2000</v>
      </c>
      <c r="H31" s="59">
        <f>교비수입세로판!H28</f>
        <v>2000</v>
      </c>
      <c r="I31" s="59" t="str">
        <f t="shared" si="1"/>
        <v xml:space="preserve"> </v>
      </c>
      <c r="J31" s="202" t="str">
        <f t="shared" si="2"/>
        <v xml:space="preserve"> </v>
      </c>
      <c r="K31" s="43"/>
      <c r="L31" s="43"/>
      <c r="M31" s="43"/>
    </row>
    <row r="32" spans="1:13" ht="30.75" customHeight="1">
      <c r="A32" s="166"/>
      <c r="B32" s="81"/>
      <c r="C32" s="73" t="s">
        <v>479</v>
      </c>
      <c r="D32" s="59"/>
      <c r="E32" s="195">
        <f>교비수입세로판!E29</f>
        <v>65000</v>
      </c>
      <c r="F32" s="73"/>
      <c r="G32" s="58">
        <f t="shared" si="0"/>
        <v>65000</v>
      </c>
      <c r="H32" s="59">
        <f>교비수입세로판!H29</f>
        <v>75000</v>
      </c>
      <c r="I32" s="59" t="str">
        <f t="shared" si="1"/>
        <v xml:space="preserve"> </v>
      </c>
      <c r="J32" s="202">
        <f t="shared" si="2"/>
        <v>10000</v>
      </c>
      <c r="K32" s="43"/>
      <c r="L32" s="43"/>
      <c r="M32" s="43"/>
    </row>
    <row r="33" spans="1:13" ht="30.75" customHeight="1">
      <c r="A33" s="278"/>
      <c r="B33" s="66" t="s">
        <v>125</v>
      </c>
      <c r="C33" s="66"/>
      <c r="D33" s="68"/>
      <c r="E33" s="194">
        <f>SUM(E34:E35)</f>
        <v>10000</v>
      </c>
      <c r="F33" s="66"/>
      <c r="G33" s="67">
        <f t="shared" si="0"/>
        <v>10000</v>
      </c>
      <c r="H33" s="67">
        <f>SUM(H34:H35)</f>
        <v>9000</v>
      </c>
      <c r="I33" s="68">
        <f>IF(G33&gt;H33,G33-H33," ")</f>
        <v>1000</v>
      </c>
      <c r="J33" s="203" t="str">
        <f t="shared" si="2"/>
        <v xml:space="preserve"> </v>
      </c>
      <c r="K33" s="43"/>
      <c r="L33" s="43"/>
      <c r="M33" s="43"/>
    </row>
    <row r="34" spans="1:13" ht="30.75" customHeight="1">
      <c r="A34" s="332"/>
      <c r="B34" s="56"/>
      <c r="C34" s="56" t="s">
        <v>490</v>
      </c>
      <c r="D34" s="58"/>
      <c r="E34" s="193">
        <f>교비수입세로판!E31</f>
        <v>5000</v>
      </c>
      <c r="F34" s="56"/>
      <c r="G34" s="58">
        <f t="shared" si="0"/>
        <v>5000</v>
      </c>
      <c r="H34" s="58">
        <f>교비수입세로판!H31</f>
        <v>5000</v>
      </c>
      <c r="I34" s="58" t="str">
        <f t="shared" si="1"/>
        <v xml:space="preserve"> </v>
      </c>
      <c r="J34" s="204" t="str">
        <f t="shared" si="2"/>
        <v xml:space="preserve"> </v>
      </c>
      <c r="K34" s="43"/>
      <c r="L34" s="43"/>
      <c r="M34" s="43"/>
    </row>
    <row r="35" spans="1:13" ht="30.75" customHeight="1">
      <c r="A35" s="279"/>
      <c r="B35" s="86"/>
      <c r="C35" s="86" t="s">
        <v>267</v>
      </c>
      <c r="D35" s="58"/>
      <c r="E35" s="198">
        <f>교비수입세로판!E32</f>
        <v>5000</v>
      </c>
      <c r="F35" s="86"/>
      <c r="G35" s="58">
        <f t="shared" si="0"/>
        <v>5000</v>
      </c>
      <c r="H35" s="68">
        <f>교비수입세로판!H32</f>
        <v>4000</v>
      </c>
      <c r="I35" s="68">
        <f t="shared" si="1"/>
        <v>1000</v>
      </c>
      <c r="J35" s="203" t="str">
        <f t="shared" si="2"/>
        <v xml:space="preserve"> </v>
      </c>
      <c r="K35" s="43"/>
      <c r="L35" s="43"/>
      <c r="M35" s="43"/>
    </row>
    <row r="36" spans="1:13" ht="30.75" customHeight="1">
      <c r="A36" s="82" t="s">
        <v>126</v>
      </c>
      <c r="B36" s="57"/>
      <c r="C36" s="57"/>
      <c r="D36" s="68">
        <f>SUM(D37,D39)</f>
        <v>10000</v>
      </c>
      <c r="E36" s="192">
        <f>SUM(E37,E39)</f>
        <v>31000</v>
      </c>
      <c r="F36" s="57"/>
      <c r="G36" s="58">
        <f t="shared" si="0"/>
        <v>41000</v>
      </c>
      <c r="H36" s="58">
        <f>SUM(H37,H39)</f>
        <v>139000</v>
      </c>
      <c r="I36" s="58" t="str">
        <f t="shared" si="1"/>
        <v xml:space="preserve"> </v>
      </c>
      <c r="J36" s="204">
        <f t="shared" si="2"/>
        <v>98000</v>
      </c>
      <c r="K36" s="43"/>
      <c r="L36" s="43"/>
      <c r="M36" s="43"/>
    </row>
    <row r="37" spans="1:13" ht="30.75" customHeight="1">
      <c r="A37" s="457"/>
      <c r="B37" s="56" t="s">
        <v>346</v>
      </c>
      <c r="C37" s="57"/>
      <c r="D37" s="58">
        <f>D38</f>
        <v>10000</v>
      </c>
      <c r="E37" s="192">
        <f>E38</f>
        <v>30000</v>
      </c>
      <c r="F37" s="57"/>
      <c r="G37" s="58">
        <f t="shared" si="0"/>
        <v>40000</v>
      </c>
      <c r="H37" s="58">
        <f>H38</f>
        <v>135000</v>
      </c>
      <c r="I37" s="58" t="str">
        <f t="shared" si="1"/>
        <v xml:space="preserve"> </v>
      </c>
      <c r="J37" s="204">
        <f t="shared" si="2"/>
        <v>95000</v>
      </c>
      <c r="K37" s="43"/>
      <c r="L37" s="43"/>
      <c r="M37" s="43"/>
    </row>
    <row r="38" spans="1:13" s="84" customFormat="1" ht="30.75" customHeight="1" thickBot="1">
      <c r="A38" s="458"/>
      <c r="B38" s="57"/>
      <c r="C38" s="56" t="s">
        <v>345</v>
      </c>
      <c r="D38" s="58">
        <f>교비수입세로판!D35</f>
        <v>10000</v>
      </c>
      <c r="E38" s="193">
        <f>교비수입세로판!E35</f>
        <v>30000</v>
      </c>
      <c r="F38" s="56"/>
      <c r="G38" s="58">
        <f t="shared" si="0"/>
        <v>40000</v>
      </c>
      <c r="H38" s="58">
        <f>교비수입세로판!H35</f>
        <v>135000</v>
      </c>
      <c r="I38" s="59" t="str">
        <f t="shared" si="1"/>
        <v xml:space="preserve"> </v>
      </c>
      <c r="J38" s="202">
        <f>IF(H38&gt;G38,H38-G38," ")</f>
        <v>95000</v>
      </c>
      <c r="K38" s="83"/>
      <c r="L38" s="83"/>
      <c r="M38" s="83"/>
    </row>
    <row r="39" spans="1:13" ht="30.75" customHeight="1">
      <c r="A39" s="458"/>
      <c r="B39" s="56" t="s">
        <v>348</v>
      </c>
      <c r="C39" s="56"/>
      <c r="D39" s="58"/>
      <c r="E39" s="193">
        <f>E40</f>
        <v>1000</v>
      </c>
      <c r="F39" s="56"/>
      <c r="G39" s="58">
        <f t="shared" si="0"/>
        <v>1000</v>
      </c>
      <c r="H39" s="58">
        <f>SUM(H40)</f>
        <v>4000</v>
      </c>
      <c r="I39" s="58" t="str">
        <f t="shared" si="1"/>
        <v xml:space="preserve"> </v>
      </c>
      <c r="J39" s="204">
        <f t="shared" si="2"/>
        <v>3000</v>
      </c>
      <c r="K39" s="43"/>
      <c r="L39" s="43"/>
      <c r="M39" s="43"/>
    </row>
    <row r="40" spans="1:13" ht="30.75" customHeight="1">
      <c r="A40" s="459"/>
      <c r="B40" s="88"/>
      <c r="C40" s="73" t="s">
        <v>347</v>
      </c>
      <c r="D40" s="58"/>
      <c r="E40" s="195">
        <f>교비수입세로판!E37</f>
        <v>1000</v>
      </c>
      <c r="F40" s="73"/>
      <c r="G40" s="58">
        <f t="shared" si="0"/>
        <v>1000</v>
      </c>
      <c r="H40" s="59">
        <f>교비수입세로판!H37</f>
        <v>4000</v>
      </c>
      <c r="I40" s="59" t="str">
        <f t="shared" si="1"/>
        <v xml:space="preserve"> </v>
      </c>
      <c r="J40" s="202">
        <f t="shared" si="2"/>
        <v>3000</v>
      </c>
      <c r="K40" s="43"/>
      <c r="L40" s="43"/>
      <c r="M40" s="43"/>
    </row>
    <row r="41" spans="1:13" ht="30.75" customHeight="1">
      <c r="A41" s="89" t="s">
        <v>131</v>
      </c>
      <c r="B41" s="88"/>
      <c r="C41" s="88"/>
      <c r="D41" s="59"/>
      <c r="E41" s="199">
        <f>E42</f>
        <v>15000</v>
      </c>
      <c r="F41" s="88"/>
      <c r="G41" s="58">
        <f t="shared" si="0"/>
        <v>15000</v>
      </c>
      <c r="H41" s="59">
        <f>H42</f>
        <v>2484000</v>
      </c>
      <c r="I41" s="59" t="str">
        <f t="shared" si="1"/>
        <v xml:space="preserve"> </v>
      </c>
      <c r="J41" s="202">
        <f t="shared" si="2"/>
        <v>2469000</v>
      </c>
      <c r="K41" s="43"/>
      <c r="L41" s="43"/>
      <c r="M41" s="43"/>
    </row>
    <row r="42" spans="1:13" ht="30.75" customHeight="1">
      <c r="A42" s="277"/>
      <c r="B42" s="56" t="s">
        <v>245</v>
      </c>
      <c r="C42" s="57"/>
      <c r="D42" s="59"/>
      <c r="E42" s="192">
        <f>SUM(E43:E45)</f>
        <v>15000</v>
      </c>
      <c r="F42" s="57"/>
      <c r="G42" s="58">
        <f t="shared" si="0"/>
        <v>15000</v>
      </c>
      <c r="H42" s="58">
        <f>SUM(H43:H45)</f>
        <v>2484000</v>
      </c>
      <c r="I42" s="59" t="str">
        <f t="shared" si="1"/>
        <v xml:space="preserve"> </v>
      </c>
      <c r="J42" s="202">
        <f t="shared" si="2"/>
        <v>2469000</v>
      </c>
      <c r="K42" s="43"/>
      <c r="L42" s="43"/>
      <c r="M42" s="43"/>
    </row>
    <row r="43" spans="1:13" ht="30.75" customHeight="1">
      <c r="A43" s="278"/>
      <c r="B43" s="66"/>
      <c r="C43" s="56" t="s">
        <v>268</v>
      </c>
      <c r="D43" s="58"/>
      <c r="E43" s="193">
        <f>교비수입세로판!E40</f>
        <v>0</v>
      </c>
      <c r="F43" s="56"/>
      <c r="G43" s="58">
        <f t="shared" si="0"/>
        <v>0</v>
      </c>
      <c r="H43" s="58">
        <f>교비수입세로판!H40</f>
        <v>761000</v>
      </c>
      <c r="I43" s="59" t="str">
        <f t="shared" si="1"/>
        <v xml:space="preserve"> </v>
      </c>
      <c r="J43" s="202">
        <f t="shared" si="2"/>
        <v>761000</v>
      </c>
      <c r="K43" s="43"/>
      <c r="L43" s="43"/>
      <c r="M43" s="43"/>
    </row>
    <row r="44" spans="1:13" ht="30.75" customHeight="1">
      <c r="A44" s="278"/>
      <c r="B44" s="86"/>
      <c r="C44" s="66" t="s">
        <v>269</v>
      </c>
      <c r="D44" s="58"/>
      <c r="E44" s="194">
        <f>교비수입세로판!E41</f>
        <v>15000</v>
      </c>
      <c r="F44" s="66"/>
      <c r="G44" s="58">
        <f t="shared" si="0"/>
        <v>15000</v>
      </c>
      <c r="H44" s="67">
        <f>교비수입세로판!H41</f>
        <v>80000</v>
      </c>
      <c r="I44" s="68" t="str">
        <f t="shared" si="1"/>
        <v xml:space="preserve"> </v>
      </c>
      <c r="J44" s="203">
        <f t="shared" si="2"/>
        <v>65000</v>
      </c>
      <c r="K44" s="43"/>
      <c r="L44" s="43"/>
      <c r="M44" s="43"/>
    </row>
    <row r="45" spans="1:13" ht="30.75" customHeight="1">
      <c r="A45" s="279"/>
      <c r="B45" s="57"/>
      <c r="C45" s="56" t="s">
        <v>491</v>
      </c>
      <c r="D45" s="67"/>
      <c r="E45" s="193">
        <f>교비수입세로판!E42</f>
        <v>0</v>
      </c>
      <c r="F45" s="56"/>
      <c r="G45" s="58">
        <f t="shared" si="0"/>
        <v>0</v>
      </c>
      <c r="H45" s="58">
        <f>교비수입세로판!H42</f>
        <v>1643000</v>
      </c>
      <c r="I45" s="58" t="str">
        <f t="shared" si="1"/>
        <v xml:space="preserve"> </v>
      </c>
      <c r="J45" s="204">
        <f t="shared" si="2"/>
        <v>1643000</v>
      </c>
      <c r="K45" s="43"/>
      <c r="L45" s="43"/>
      <c r="M45" s="43"/>
    </row>
    <row r="46" spans="1:13" ht="30.75" customHeight="1" thickBot="1">
      <c r="A46" s="90"/>
      <c r="B46" s="444" t="s">
        <v>132</v>
      </c>
      <c r="C46" s="444"/>
      <c r="D46" s="58">
        <f>교비수입세로판!D43</f>
        <v>75000</v>
      </c>
      <c r="E46" s="190">
        <f>교비수입세로판!E43</f>
        <v>35000</v>
      </c>
      <c r="F46" s="169"/>
      <c r="G46" s="79">
        <f t="shared" si="0"/>
        <v>110000</v>
      </c>
      <c r="H46" s="91">
        <f>교비수입세로판!H43</f>
        <v>177000</v>
      </c>
      <c r="I46" s="79" t="str">
        <f t="shared" si="1"/>
        <v xml:space="preserve"> </v>
      </c>
      <c r="J46" s="205">
        <f t="shared" si="2"/>
        <v>67000</v>
      </c>
      <c r="K46" s="43"/>
      <c r="L46" s="43"/>
      <c r="M46" s="43"/>
    </row>
    <row r="47" spans="1:13" ht="30.75" customHeight="1" thickBot="1">
      <c r="A47" s="452" t="s">
        <v>133</v>
      </c>
      <c r="B47" s="453"/>
      <c r="C47" s="453"/>
      <c r="D47" s="357">
        <f>SUM(D7,D15,D27,D36,D41,D46)</f>
        <v>3480000</v>
      </c>
      <c r="E47" s="358">
        <f>SUM(E7,E15,E27,E36,E41,E46)</f>
        <v>1290000</v>
      </c>
      <c r="F47" s="359"/>
      <c r="G47" s="360">
        <f t="shared" si="0"/>
        <v>4770000</v>
      </c>
      <c r="H47" s="361">
        <f>SUM(H7,H15,H27,H36,H41,H46)</f>
        <v>9665000</v>
      </c>
      <c r="I47" s="360" t="str">
        <f t="shared" si="1"/>
        <v xml:space="preserve"> </v>
      </c>
      <c r="J47" s="362">
        <f t="shared" si="2"/>
        <v>4895000</v>
      </c>
    </row>
    <row r="48" spans="1:13" ht="14.25" thickTop="1"/>
    <row r="50" spans="1:10">
      <c r="A50" s="227"/>
      <c r="B50" s="227"/>
      <c r="C50" s="227"/>
      <c r="E50" s="227"/>
      <c r="F50" s="227"/>
      <c r="G50" s="227"/>
      <c r="H50" s="227"/>
      <c r="I50" s="227"/>
      <c r="J50" s="227"/>
    </row>
    <row r="51" spans="1:10">
      <c r="D51" s="227"/>
    </row>
  </sheetData>
  <sheetProtection password="CC3D" sheet="1" objects="1" scenarios="1"/>
  <mergeCells count="19">
    <mergeCell ref="A47:C47"/>
    <mergeCell ref="B24:B26"/>
    <mergeCell ref="A37:A40"/>
    <mergeCell ref="B46:C46"/>
    <mergeCell ref="B9:B12"/>
    <mergeCell ref="A16:A17"/>
    <mergeCell ref="B21:B22"/>
    <mergeCell ref="A29:A31"/>
    <mergeCell ref="A1:J1"/>
    <mergeCell ref="A2:J2"/>
    <mergeCell ref="A3:J3"/>
    <mergeCell ref="A5:C5"/>
    <mergeCell ref="G5:G6"/>
    <mergeCell ref="H5:H6"/>
    <mergeCell ref="I5:J5"/>
    <mergeCell ref="I4:J4"/>
    <mergeCell ref="F5:F6"/>
    <mergeCell ref="E5:E6"/>
    <mergeCell ref="D5:D6"/>
  </mergeCells>
  <phoneticPr fontId="2" type="noConversion"/>
  <printOptions horizontalCentered="1"/>
  <pageMargins left="0.23622047244094499" right="0.196850393700787" top="0.39370078740157499" bottom="0.35433070866141703" header="0.27559055118110198" footer="0.196850393700787"/>
  <pageSetup paperSize="9" orientation="landscape" useFirstPageNumber="1" horizontalDpi="300" verticalDpi="300" r:id="rId1"/>
  <headerFooter scaleWithDoc="0" alignWithMargins="0">
    <oddFooter>&amp;C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M92"/>
  <sheetViews>
    <sheetView view="pageLayout" zoomScaleNormal="100" workbookViewId="0">
      <selection activeCell="E80" sqref="E80"/>
    </sheetView>
  </sheetViews>
  <sheetFormatPr defaultColWidth="9" defaultRowHeight="30" customHeight="1"/>
  <cols>
    <col min="1" max="1" width="13.75" style="45" customWidth="1"/>
    <col min="2" max="2" width="12.375" style="45" customWidth="1"/>
    <col min="3" max="3" width="12.875" style="45" customWidth="1"/>
    <col min="4" max="4" width="14" style="45" customWidth="1"/>
    <col min="5" max="5" width="14" style="200" customWidth="1"/>
    <col min="6" max="6" width="12.625" style="45" customWidth="1"/>
    <col min="7" max="7" width="13.75" style="45" customWidth="1"/>
    <col min="8" max="8" width="11.75" style="45" bestFit="1" customWidth="1"/>
    <col min="9" max="9" width="9.875" style="45" bestFit="1" customWidth="1"/>
    <col min="10" max="10" width="11.75" style="45" customWidth="1"/>
    <col min="11" max="16384" width="9" style="45"/>
  </cols>
  <sheetData>
    <row r="1" spans="1:13" s="44" customFormat="1" ht="30" customHeight="1">
      <c r="A1" s="438" t="s">
        <v>358</v>
      </c>
      <c r="B1" s="438"/>
      <c r="C1" s="438"/>
      <c r="D1" s="438"/>
      <c r="E1" s="438"/>
      <c r="F1" s="438"/>
      <c r="G1" s="438"/>
      <c r="H1" s="438"/>
      <c r="I1" s="438"/>
      <c r="J1" s="438"/>
      <c r="K1" s="42"/>
      <c r="L1" s="43"/>
      <c r="M1" s="43"/>
    </row>
    <row r="2" spans="1:13" ht="18" customHeight="1">
      <c r="A2" s="440" t="s">
        <v>359</v>
      </c>
      <c r="B2" s="440"/>
      <c r="C2" s="440"/>
      <c r="D2" s="440"/>
      <c r="E2" s="440"/>
      <c r="F2" s="440"/>
      <c r="G2" s="440"/>
      <c r="H2" s="440"/>
      <c r="I2" s="440"/>
      <c r="J2" s="440"/>
      <c r="K2" s="43"/>
      <c r="L2" s="43"/>
      <c r="M2" s="43"/>
    </row>
    <row r="3" spans="1:13" ht="21.75" customHeight="1">
      <c r="A3" s="440" t="s">
        <v>134</v>
      </c>
      <c r="B3" s="440"/>
      <c r="C3" s="440"/>
      <c r="D3" s="440"/>
      <c r="E3" s="440"/>
      <c r="F3" s="440"/>
      <c r="G3" s="440"/>
      <c r="H3" s="440"/>
      <c r="I3" s="440"/>
      <c r="J3" s="440"/>
      <c r="K3" s="43"/>
      <c r="L3" s="43"/>
      <c r="M3" s="43"/>
    </row>
    <row r="4" spans="1:13" ht="24" customHeight="1" thickBot="1">
      <c r="A4" s="46" t="s">
        <v>107</v>
      </c>
      <c r="B4" s="43"/>
      <c r="C4" s="43"/>
      <c r="D4" s="43"/>
      <c r="E4" s="189"/>
      <c r="F4" s="43"/>
      <c r="G4" s="43"/>
      <c r="H4" s="43"/>
      <c r="I4" s="446" t="s">
        <v>260</v>
      </c>
      <c r="J4" s="446"/>
      <c r="K4" s="43"/>
      <c r="L4" s="43"/>
      <c r="M4" s="43"/>
    </row>
    <row r="5" spans="1:13" ht="19.5" customHeight="1">
      <c r="A5" s="441" t="s">
        <v>109</v>
      </c>
      <c r="B5" s="442"/>
      <c r="C5" s="442"/>
      <c r="D5" s="451" t="s">
        <v>486</v>
      </c>
      <c r="E5" s="449" t="s">
        <v>550</v>
      </c>
      <c r="F5" s="451" t="s">
        <v>256</v>
      </c>
      <c r="G5" s="447" t="s">
        <v>361</v>
      </c>
      <c r="H5" s="451" t="s">
        <v>487</v>
      </c>
      <c r="I5" s="442" t="s">
        <v>110</v>
      </c>
      <c r="J5" s="445"/>
      <c r="K5" s="43"/>
      <c r="L5" s="43"/>
      <c r="M5" s="43"/>
    </row>
    <row r="6" spans="1:13" ht="19.5" customHeight="1" thickBot="1">
      <c r="A6" s="48" t="s">
        <v>251</v>
      </c>
      <c r="B6" s="169" t="s">
        <v>252</v>
      </c>
      <c r="C6" s="169" t="s">
        <v>253</v>
      </c>
      <c r="D6" s="448"/>
      <c r="E6" s="450"/>
      <c r="F6" s="448"/>
      <c r="G6" s="448"/>
      <c r="H6" s="448"/>
      <c r="I6" s="169" t="s">
        <v>254</v>
      </c>
      <c r="J6" s="170" t="s">
        <v>255</v>
      </c>
      <c r="K6" s="43"/>
      <c r="L6" s="43"/>
      <c r="M6" s="43"/>
    </row>
    <row r="7" spans="1:13" ht="30" customHeight="1">
      <c r="A7" s="50" t="s">
        <v>494</v>
      </c>
      <c r="B7" s="51"/>
      <c r="C7" s="51"/>
      <c r="D7" s="53">
        <f>SUM(D8,D17)</f>
        <v>2070000</v>
      </c>
      <c r="E7" s="191">
        <f>SUM(E8,E17)</f>
        <v>150000</v>
      </c>
      <c r="F7" s="51"/>
      <c r="G7" s="53">
        <f>D7+E7-F7</f>
        <v>2220000</v>
      </c>
      <c r="H7" s="53">
        <f>SUM(H8,H17)</f>
        <v>2014000</v>
      </c>
      <c r="I7" s="53">
        <f>IF(G7&gt;H7,G7-H7," ")</f>
        <v>206000</v>
      </c>
      <c r="J7" s="201" t="str">
        <f>IF(H7&gt;G7,H7-G7," ")</f>
        <v xml:space="preserve"> </v>
      </c>
      <c r="K7" s="43"/>
      <c r="L7" s="43"/>
      <c r="M7" s="43"/>
    </row>
    <row r="8" spans="1:13" ht="30" customHeight="1">
      <c r="A8" s="97"/>
      <c r="B8" s="56" t="s">
        <v>136</v>
      </c>
      <c r="C8" s="57"/>
      <c r="D8" s="72">
        <f>SUM(D9:D16)</f>
        <v>1435000</v>
      </c>
      <c r="E8" s="192">
        <f>SUM(E9:E16)</f>
        <v>91000</v>
      </c>
      <c r="F8" s="57"/>
      <c r="G8" s="72">
        <f t="shared" ref="G8:G69" si="0">D8+E8-F8</f>
        <v>1526000</v>
      </c>
      <c r="H8" s="72">
        <f>SUM(H9:H16)</f>
        <v>1352000</v>
      </c>
      <c r="I8" s="72">
        <f t="shared" ref="I8:I77" si="1">IF(G8&gt;H8,G8-H8," ")</f>
        <v>174000</v>
      </c>
      <c r="J8" s="204" t="str">
        <f t="shared" ref="J8:J77" si="2">IF(H8&gt;G8,H8-G8," ")</f>
        <v xml:space="preserve"> </v>
      </c>
      <c r="K8" s="43"/>
      <c r="L8" s="43"/>
      <c r="M8" s="43"/>
    </row>
    <row r="9" spans="1:13" ht="30" customHeight="1">
      <c r="A9" s="98"/>
      <c r="B9" s="99"/>
      <c r="C9" s="100" t="s">
        <v>137</v>
      </c>
      <c r="D9" s="101">
        <f>교비지출세로판!D6</f>
        <v>638000</v>
      </c>
      <c r="E9" s="208"/>
      <c r="F9" s="100"/>
      <c r="G9" s="72">
        <f t="shared" si="0"/>
        <v>638000</v>
      </c>
      <c r="H9" s="101">
        <f>교비지출세로판!H6</f>
        <v>440000</v>
      </c>
      <c r="I9" s="102">
        <f t="shared" si="1"/>
        <v>198000</v>
      </c>
      <c r="J9" s="213" t="str">
        <f t="shared" si="2"/>
        <v xml:space="preserve"> </v>
      </c>
      <c r="K9" s="43"/>
      <c r="L9" s="43"/>
      <c r="M9" s="43"/>
    </row>
    <row r="10" spans="1:13" ht="30" customHeight="1">
      <c r="A10" s="98"/>
      <c r="B10" s="174"/>
      <c r="C10" s="56" t="s">
        <v>138</v>
      </c>
      <c r="D10" s="72">
        <f>교비지출세로판!D7</f>
        <v>220000</v>
      </c>
      <c r="E10" s="193"/>
      <c r="F10" s="56"/>
      <c r="G10" s="72">
        <f t="shared" si="0"/>
        <v>220000</v>
      </c>
      <c r="H10" s="72">
        <f>교비지출세로판!H7</f>
        <v>170000</v>
      </c>
      <c r="I10" s="72">
        <f t="shared" si="1"/>
        <v>50000</v>
      </c>
      <c r="J10" s="204" t="str">
        <f t="shared" si="2"/>
        <v xml:space="preserve"> </v>
      </c>
      <c r="K10" s="43"/>
      <c r="L10" s="43"/>
      <c r="M10" s="43"/>
    </row>
    <row r="11" spans="1:13" ht="61.5" customHeight="1">
      <c r="A11" s="98"/>
      <c r="B11" s="224"/>
      <c r="C11" s="56" t="s">
        <v>139</v>
      </c>
      <c r="D11" s="72">
        <f>교비지출세로판!D8</f>
        <v>285000</v>
      </c>
      <c r="E11" s="193"/>
      <c r="F11" s="56"/>
      <c r="G11" s="72">
        <f t="shared" si="0"/>
        <v>285000</v>
      </c>
      <c r="H11" s="72">
        <v>280000</v>
      </c>
      <c r="I11" s="72">
        <f>IF(G11&gt;H11,G11-H11," ")</f>
        <v>5000</v>
      </c>
      <c r="J11" s="204" t="str">
        <f t="shared" si="2"/>
        <v xml:space="preserve"> </v>
      </c>
      <c r="K11" s="43"/>
      <c r="L11" s="43"/>
      <c r="M11" s="43"/>
    </row>
    <row r="12" spans="1:13" ht="37.5" customHeight="1">
      <c r="A12" s="98"/>
      <c r="B12" s="224"/>
      <c r="C12" s="73" t="s">
        <v>140</v>
      </c>
      <c r="D12" s="60">
        <f>교비지출세로판!D9</f>
        <v>0</v>
      </c>
      <c r="E12" s="195">
        <f>교비지출세로판!E9</f>
        <v>91000</v>
      </c>
      <c r="F12" s="73"/>
      <c r="G12" s="72">
        <f t="shared" si="0"/>
        <v>91000</v>
      </c>
      <c r="H12" s="60">
        <f>교비지출세로판!H9</f>
        <v>95000</v>
      </c>
      <c r="I12" s="60" t="str">
        <f>IF(G12&gt;H12,G12-H12," ")</f>
        <v xml:space="preserve"> </v>
      </c>
      <c r="J12" s="202">
        <f t="shared" si="2"/>
        <v>4000</v>
      </c>
      <c r="K12" s="43"/>
      <c r="L12" s="43"/>
      <c r="M12" s="43"/>
    </row>
    <row r="13" spans="1:13" ht="52.5" customHeight="1">
      <c r="A13" s="98"/>
      <c r="B13" s="472"/>
      <c r="C13" s="100" t="s">
        <v>141</v>
      </c>
      <c r="D13" s="101">
        <f>교비지출세로판!D10</f>
        <v>285000</v>
      </c>
      <c r="E13" s="208"/>
      <c r="F13" s="100"/>
      <c r="G13" s="72">
        <f t="shared" si="0"/>
        <v>285000</v>
      </c>
      <c r="H13" s="101">
        <f>교비지출세로판!H10</f>
        <v>285000</v>
      </c>
      <c r="I13" s="101" t="str">
        <f t="shared" si="1"/>
        <v xml:space="preserve"> </v>
      </c>
      <c r="J13" s="214" t="str">
        <f t="shared" si="2"/>
        <v xml:space="preserve"> </v>
      </c>
      <c r="K13" s="43"/>
      <c r="L13" s="43"/>
      <c r="M13" s="43"/>
    </row>
    <row r="14" spans="1:13" ht="30" customHeight="1">
      <c r="A14" s="98"/>
      <c r="B14" s="472"/>
      <c r="C14" s="56" t="s">
        <v>142</v>
      </c>
      <c r="D14" s="72">
        <f>교비지출세로판!D11</f>
        <v>6000</v>
      </c>
      <c r="E14" s="193"/>
      <c r="F14" s="56"/>
      <c r="G14" s="72">
        <f t="shared" si="0"/>
        <v>6000</v>
      </c>
      <c r="H14" s="72">
        <f>교비지출세로판!H11</f>
        <v>7000</v>
      </c>
      <c r="I14" s="72" t="str">
        <f t="shared" si="1"/>
        <v xml:space="preserve"> </v>
      </c>
      <c r="J14" s="204">
        <f t="shared" si="2"/>
        <v>1000</v>
      </c>
      <c r="K14" s="43"/>
      <c r="L14" s="43"/>
      <c r="M14" s="43"/>
    </row>
    <row r="15" spans="1:13" ht="30" customHeight="1">
      <c r="A15" s="98"/>
      <c r="B15" s="174"/>
      <c r="C15" s="56" t="s">
        <v>144</v>
      </c>
      <c r="D15" s="72">
        <f>교비지출세로판!D12</f>
        <v>1000</v>
      </c>
      <c r="E15" s="193"/>
      <c r="F15" s="56"/>
      <c r="G15" s="72">
        <f t="shared" si="0"/>
        <v>1000</v>
      </c>
      <c r="H15" s="72">
        <f>교비지출세로판!H12</f>
        <v>75000</v>
      </c>
      <c r="I15" s="72" t="str">
        <f t="shared" si="1"/>
        <v xml:space="preserve"> </v>
      </c>
      <c r="J15" s="204">
        <f t="shared" si="2"/>
        <v>74000</v>
      </c>
      <c r="K15" s="43"/>
      <c r="L15" s="43"/>
      <c r="M15" s="43"/>
    </row>
    <row r="16" spans="1:13" ht="30" customHeight="1">
      <c r="A16" s="98"/>
      <c r="B16" s="104"/>
      <c r="C16" s="56" t="s">
        <v>145</v>
      </c>
      <c r="D16" s="72">
        <f>교비지출세로판!D13</f>
        <v>0</v>
      </c>
      <c r="E16" s="193"/>
      <c r="F16" s="56"/>
      <c r="G16" s="72">
        <f t="shared" si="0"/>
        <v>0</v>
      </c>
      <c r="H16" s="72">
        <f>교비지출세로판!H13</f>
        <v>0</v>
      </c>
      <c r="I16" s="72" t="str">
        <f t="shared" si="1"/>
        <v xml:space="preserve"> </v>
      </c>
      <c r="J16" s="204" t="str">
        <f t="shared" si="2"/>
        <v xml:space="preserve"> </v>
      </c>
      <c r="K16" s="43"/>
      <c r="L16" s="43"/>
      <c r="M16" s="43"/>
    </row>
    <row r="17" spans="1:13" ht="30" customHeight="1">
      <c r="A17" s="407"/>
      <c r="B17" s="56" t="s">
        <v>146</v>
      </c>
      <c r="C17" s="56"/>
      <c r="D17" s="72">
        <f>SUM(D18:D24)</f>
        <v>635000</v>
      </c>
      <c r="E17" s="193">
        <f>SUM(E18:E24)</f>
        <v>59000</v>
      </c>
      <c r="F17" s="56"/>
      <c r="G17" s="72">
        <f t="shared" si="0"/>
        <v>694000</v>
      </c>
      <c r="H17" s="72">
        <f>SUM(H18:H24)</f>
        <v>662000</v>
      </c>
      <c r="I17" s="72">
        <f t="shared" si="1"/>
        <v>32000</v>
      </c>
      <c r="J17" s="204" t="str">
        <f t="shared" si="2"/>
        <v xml:space="preserve"> </v>
      </c>
      <c r="K17" s="43"/>
      <c r="L17" s="43"/>
      <c r="M17" s="43"/>
    </row>
    <row r="18" spans="1:13" ht="30" customHeight="1" thickBot="1">
      <c r="A18" s="411"/>
      <c r="B18" s="412"/>
      <c r="C18" s="413" t="s">
        <v>147</v>
      </c>
      <c r="D18" s="414">
        <f>교비지출세로판!D15</f>
        <v>220000</v>
      </c>
      <c r="E18" s="415"/>
      <c r="F18" s="413"/>
      <c r="G18" s="416">
        <f t="shared" si="0"/>
        <v>220000</v>
      </c>
      <c r="H18" s="414">
        <f>교비지출세로판!H15</f>
        <v>225000</v>
      </c>
      <c r="I18" s="414" t="str">
        <f t="shared" si="1"/>
        <v xml:space="preserve"> </v>
      </c>
      <c r="J18" s="417">
        <f t="shared" si="2"/>
        <v>5000</v>
      </c>
      <c r="K18" s="43"/>
      <c r="L18" s="43"/>
      <c r="M18" s="43"/>
    </row>
    <row r="19" spans="1:13" ht="36.75" customHeight="1">
      <c r="A19" s="458"/>
      <c r="B19" s="463"/>
      <c r="C19" s="73" t="s">
        <v>149</v>
      </c>
      <c r="D19" s="60">
        <f>교비지출세로판!D16</f>
        <v>120000</v>
      </c>
      <c r="E19" s="195"/>
      <c r="F19" s="73"/>
      <c r="G19" s="60">
        <f t="shared" si="0"/>
        <v>120000</v>
      </c>
      <c r="H19" s="60">
        <f>교비지출세로판!H16</f>
        <v>115000</v>
      </c>
      <c r="I19" s="60">
        <f t="shared" si="1"/>
        <v>5000</v>
      </c>
      <c r="J19" s="202" t="str">
        <f t="shared" si="2"/>
        <v xml:space="preserve"> </v>
      </c>
      <c r="K19" s="43"/>
      <c r="L19" s="43"/>
      <c r="M19" s="43"/>
    </row>
    <row r="20" spans="1:13" ht="41.25" customHeight="1">
      <c r="A20" s="458"/>
      <c r="B20" s="463"/>
      <c r="C20" s="73" t="s">
        <v>150</v>
      </c>
      <c r="D20" s="60">
        <f>교비지출세로판!D17</f>
        <v>125000</v>
      </c>
      <c r="E20" s="195"/>
      <c r="F20" s="73"/>
      <c r="G20" s="72">
        <f t="shared" si="0"/>
        <v>125000</v>
      </c>
      <c r="H20" s="60">
        <f>교비지출세로판!H17</f>
        <v>125000</v>
      </c>
      <c r="I20" s="60" t="str">
        <f t="shared" si="1"/>
        <v xml:space="preserve"> </v>
      </c>
      <c r="J20" s="202" t="str">
        <f t="shared" si="2"/>
        <v xml:space="preserve"> </v>
      </c>
      <c r="K20" s="43"/>
      <c r="L20" s="43"/>
      <c r="M20" s="43"/>
    </row>
    <row r="21" spans="1:13" ht="39" customHeight="1">
      <c r="A21" s="458"/>
      <c r="B21" s="223"/>
      <c r="C21" s="56" t="s">
        <v>151</v>
      </c>
      <c r="D21" s="72">
        <f>교비지출세로판!D18</f>
        <v>0</v>
      </c>
      <c r="E21" s="193">
        <f>교비지출세로판!E18</f>
        <v>59000</v>
      </c>
      <c r="F21" s="56"/>
      <c r="G21" s="72">
        <f t="shared" si="0"/>
        <v>59000</v>
      </c>
      <c r="H21" s="72">
        <f>교비지출세로판!H18</f>
        <v>55000</v>
      </c>
      <c r="I21" s="72">
        <f t="shared" si="1"/>
        <v>4000</v>
      </c>
      <c r="J21" s="204" t="str">
        <f t="shared" si="2"/>
        <v xml:space="preserve"> </v>
      </c>
      <c r="K21" s="43"/>
      <c r="L21" s="43"/>
      <c r="M21" s="43"/>
    </row>
    <row r="22" spans="1:13" ht="30" customHeight="1">
      <c r="A22" s="458"/>
      <c r="B22" s="223"/>
      <c r="C22" s="66" t="s">
        <v>152</v>
      </c>
      <c r="D22" s="107">
        <f>교비지출세로판!D19</f>
        <v>156000</v>
      </c>
      <c r="E22" s="194"/>
      <c r="F22" s="66"/>
      <c r="G22" s="72">
        <f t="shared" si="0"/>
        <v>156000</v>
      </c>
      <c r="H22" s="107">
        <f>교비지출세로판!H19</f>
        <v>130000</v>
      </c>
      <c r="I22" s="107">
        <f t="shared" si="1"/>
        <v>26000</v>
      </c>
      <c r="J22" s="215" t="str">
        <f t="shared" si="2"/>
        <v xml:space="preserve"> </v>
      </c>
      <c r="K22" s="43"/>
      <c r="L22" s="43"/>
      <c r="M22" s="43"/>
    </row>
    <row r="23" spans="1:13" ht="30" customHeight="1">
      <c r="A23" s="458"/>
      <c r="B23" s="223"/>
      <c r="C23" s="66" t="s">
        <v>153</v>
      </c>
      <c r="D23" s="107">
        <f>교비지출세로판!D20</f>
        <v>2000</v>
      </c>
      <c r="E23" s="194"/>
      <c r="F23" s="66"/>
      <c r="G23" s="72">
        <f t="shared" si="0"/>
        <v>2000</v>
      </c>
      <c r="H23" s="107">
        <f>교비지출세로판!H20</f>
        <v>2000</v>
      </c>
      <c r="I23" s="107" t="str">
        <f t="shared" si="1"/>
        <v xml:space="preserve"> </v>
      </c>
      <c r="J23" s="215" t="str">
        <f t="shared" si="2"/>
        <v xml:space="preserve"> </v>
      </c>
      <c r="K23" s="43"/>
      <c r="L23" s="43"/>
      <c r="M23" s="43"/>
    </row>
    <row r="24" spans="1:13" ht="43.5" customHeight="1">
      <c r="A24" s="168"/>
      <c r="B24" s="225"/>
      <c r="C24" s="56" t="s">
        <v>154</v>
      </c>
      <c r="D24" s="72">
        <f>교비지출세로판!D21</f>
        <v>12000</v>
      </c>
      <c r="E24" s="193"/>
      <c r="F24" s="56"/>
      <c r="G24" s="72">
        <f t="shared" si="0"/>
        <v>12000</v>
      </c>
      <c r="H24" s="72">
        <f>교비지출세로판!H21</f>
        <v>10000</v>
      </c>
      <c r="I24" s="72">
        <f t="shared" si="1"/>
        <v>2000</v>
      </c>
      <c r="J24" s="204" t="str">
        <f t="shared" si="2"/>
        <v xml:space="preserve"> </v>
      </c>
      <c r="K24" s="43"/>
      <c r="L24" s="43"/>
      <c r="M24" s="43"/>
    </row>
    <row r="25" spans="1:13" ht="30" customHeight="1">
      <c r="A25" s="108" t="s">
        <v>155</v>
      </c>
      <c r="B25" s="88"/>
      <c r="C25" s="88"/>
      <c r="D25" s="60">
        <f>SUM(D26,D33,D43)</f>
        <v>762000</v>
      </c>
      <c r="E25" s="199">
        <f>SUM(E26,E33,E43)</f>
        <v>64000</v>
      </c>
      <c r="F25" s="88"/>
      <c r="G25" s="72">
        <f t="shared" si="0"/>
        <v>826000</v>
      </c>
      <c r="H25" s="60">
        <f>SUM(H26,H33,H43)</f>
        <v>924000</v>
      </c>
      <c r="I25" s="60" t="str">
        <f t="shared" si="1"/>
        <v xml:space="preserve"> </v>
      </c>
      <c r="J25" s="202">
        <f t="shared" si="2"/>
        <v>98000</v>
      </c>
      <c r="K25" s="43"/>
      <c r="L25" s="43"/>
      <c r="M25" s="43"/>
    </row>
    <row r="26" spans="1:13" ht="30" customHeight="1">
      <c r="A26" s="457"/>
      <c r="B26" s="56" t="s">
        <v>156</v>
      </c>
      <c r="C26" s="57"/>
      <c r="D26" s="72">
        <f>SUM(D27:D32)</f>
        <v>195000</v>
      </c>
      <c r="E26" s="192">
        <f>SUM(E27:E32)</f>
        <v>0</v>
      </c>
      <c r="F26" s="57"/>
      <c r="G26" s="72">
        <f t="shared" si="0"/>
        <v>195000</v>
      </c>
      <c r="H26" s="72">
        <f>SUM(H27:H32)</f>
        <v>221000</v>
      </c>
      <c r="I26" s="72" t="str">
        <f t="shared" si="1"/>
        <v xml:space="preserve"> </v>
      </c>
      <c r="J26" s="204">
        <f t="shared" si="2"/>
        <v>26000</v>
      </c>
      <c r="K26" s="43"/>
      <c r="L26" s="43"/>
      <c r="M26" s="43"/>
    </row>
    <row r="27" spans="1:13" ht="36" customHeight="1">
      <c r="A27" s="458"/>
      <c r="B27" s="463"/>
      <c r="C27" s="73" t="s">
        <v>157</v>
      </c>
      <c r="D27" s="60">
        <f>교비지출세로판!D24</f>
        <v>50000</v>
      </c>
      <c r="E27" s="195"/>
      <c r="F27" s="73"/>
      <c r="G27" s="72">
        <f t="shared" si="0"/>
        <v>50000</v>
      </c>
      <c r="H27" s="60">
        <f>교비지출세로판!H24</f>
        <v>80000</v>
      </c>
      <c r="I27" s="60" t="str">
        <f t="shared" si="1"/>
        <v xml:space="preserve"> </v>
      </c>
      <c r="J27" s="202">
        <f t="shared" si="2"/>
        <v>30000</v>
      </c>
      <c r="K27" s="43"/>
      <c r="L27" s="43"/>
      <c r="M27" s="43"/>
    </row>
    <row r="28" spans="1:13" ht="36" customHeight="1">
      <c r="A28" s="77"/>
      <c r="B28" s="463"/>
      <c r="C28" s="56" t="s">
        <v>158</v>
      </c>
      <c r="D28" s="72">
        <f>교비지출세로판!D25</f>
        <v>6000</v>
      </c>
      <c r="E28" s="193"/>
      <c r="F28" s="56"/>
      <c r="G28" s="72">
        <f t="shared" si="0"/>
        <v>6000</v>
      </c>
      <c r="H28" s="72">
        <f>교비지출세로판!H25</f>
        <v>6000</v>
      </c>
      <c r="I28" s="72" t="str">
        <f t="shared" si="1"/>
        <v xml:space="preserve"> </v>
      </c>
      <c r="J28" s="204" t="str">
        <f t="shared" si="2"/>
        <v xml:space="preserve"> </v>
      </c>
      <c r="K28" s="43"/>
      <c r="L28" s="43"/>
      <c r="M28" s="43"/>
    </row>
    <row r="29" spans="1:13" ht="36" customHeight="1">
      <c r="A29" s="407"/>
      <c r="B29" s="409"/>
      <c r="C29" s="56" t="s">
        <v>160</v>
      </c>
      <c r="D29" s="72">
        <f>교비지출세로판!D26</f>
        <v>2000</v>
      </c>
      <c r="E29" s="193"/>
      <c r="F29" s="56"/>
      <c r="G29" s="72">
        <f t="shared" si="0"/>
        <v>2000</v>
      </c>
      <c r="H29" s="72">
        <f>교비지출세로판!H26</f>
        <v>3000</v>
      </c>
      <c r="I29" s="72" t="str">
        <f t="shared" si="1"/>
        <v xml:space="preserve"> </v>
      </c>
      <c r="J29" s="204">
        <f t="shared" si="2"/>
        <v>1000</v>
      </c>
      <c r="K29" s="43"/>
      <c r="L29" s="43"/>
      <c r="M29" s="43"/>
    </row>
    <row r="30" spans="1:13" ht="36" customHeight="1">
      <c r="A30" s="166"/>
      <c r="B30" s="172"/>
      <c r="C30" s="56" t="s">
        <v>162</v>
      </c>
      <c r="D30" s="72">
        <f>교비지출세로판!D27</f>
        <v>90000</v>
      </c>
      <c r="E30" s="193"/>
      <c r="F30" s="56"/>
      <c r="G30" s="72">
        <f t="shared" si="0"/>
        <v>90000</v>
      </c>
      <c r="H30" s="72">
        <f>교비지출세로판!H27</f>
        <v>85000</v>
      </c>
      <c r="I30" s="72">
        <f t="shared" si="1"/>
        <v>5000</v>
      </c>
      <c r="J30" s="204" t="str">
        <f t="shared" si="2"/>
        <v xml:space="preserve"> </v>
      </c>
      <c r="K30" s="43"/>
      <c r="L30" s="43"/>
      <c r="M30" s="43"/>
    </row>
    <row r="31" spans="1:13" ht="36" customHeight="1">
      <c r="A31" s="278"/>
      <c r="B31" s="280"/>
      <c r="C31" s="56" t="s">
        <v>163</v>
      </c>
      <c r="D31" s="72">
        <f>교비지출세로판!D28</f>
        <v>12000</v>
      </c>
      <c r="E31" s="193"/>
      <c r="F31" s="56"/>
      <c r="G31" s="72">
        <f t="shared" si="0"/>
        <v>12000</v>
      </c>
      <c r="H31" s="72">
        <f>교비지출세로판!H28</f>
        <v>12000</v>
      </c>
      <c r="I31" s="72" t="str">
        <f t="shared" si="1"/>
        <v xml:space="preserve"> </v>
      </c>
      <c r="J31" s="204" t="str">
        <f t="shared" si="2"/>
        <v xml:space="preserve"> </v>
      </c>
      <c r="K31" s="43"/>
      <c r="L31" s="43"/>
      <c r="M31" s="43"/>
    </row>
    <row r="32" spans="1:13" ht="36.75" customHeight="1" thickBot="1">
      <c r="A32" s="411"/>
      <c r="B32" s="418"/>
      <c r="C32" s="413" t="s">
        <v>263</v>
      </c>
      <c r="D32" s="414">
        <f>교비지출세로판!D29</f>
        <v>35000</v>
      </c>
      <c r="E32" s="415"/>
      <c r="F32" s="413"/>
      <c r="G32" s="416">
        <f t="shared" si="0"/>
        <v>35000</v>
      </c>
      <c r="H32" s="414">
        <f>교비지출세로판!H29</f>
        <v>35000</v>
      </c>
      <c r="I32" s="414" t="str">
        <f t="shared" si="1"/>
        <v xml:space="preserve"> </v>
      </c>
      <c r="J32" s="417" t="str">
        <f t="shared" si="2"/>
        <v xml:space="preserve"> </v>
      </c>
      <c r="K32" s="43"/>
      <c r="L32" s="43"/>
      <c r="M32" s="43"/>
    </row>
    <row r="33" spans="1:13" ht="36.75" customHeight="1">
      <c r="A33" s="351"/>
      <c r="B33" s="73" t="s">
        <v>165</v>
      </c>
      <c r="C33" s="73"/>
      <c r="D33" s="60">
        <f>SUM(D34:D42)</f>
        <v>341000</v>
      </c>
      <c r="E33" s="195">
        <f>SUM(E34:E42)</f>
        <v>0</v>
      </c>
      <c r="F33" s="73"/>
      <c r="G33" s="60">
        <f t="shared" si="0"/>
        <v>341000</v>
      </c>
      <c r="H33" s="60">
        <f>SUM(H34:H42)</f>
        <v>331000</v>
      </c>
      <c r="I33" s="60">
        <f t="shared" si="1"/>
        <v>10000</v>
      </c>
      <c r="J33" s="202" t="str">
        <f t="shared" si="2"/>
        <v xml:space="preserve"> </v>
      </c>
      <c r="K33" s="43"/>
      <c r="L33" s="43"/>
      <c r="M33" s="43"/>
    </row>
    <row r="34" spans="1:13" ht="62.25" customHeight="1">
      <c r="A34" s="351"/>
      <c r="B34" s="171"/>
      <c r="C34" s="119" t="s">
        <v>166</v>
      </c>
      <c r="D34" s="120">
        <f>교비지출세로판!D31</f>
        <v>80000</v>
      </c>
      <c r="E34" s="210"/>
      <c r="F34" s="119"/>
      <c r="G34" s="72">
        <f t="shared" si="0"/>
        <v>80000</v>
      </c>
      <c r="H34" s="120">
        <f>교비지출세로판!H31</f>
        <v>68000</v>
      </c>
      <c r="I34" s="120">
        <f t="shared" si="1"/>
        <v>12000</v>
      </c>
      <c r="J34" s="216" t="str">
        <f t="shared" si="2"/>
        <v xml:space="preserve"> </v>
      </c>
      <c r="K34" s="43"/>
      <c r="L34" s="43"/>
      <c r="M34" s="43"/>
    </row>
    <row r="35" spans="1:13" ht="37.5" customHeight="1">
      <c r="A35" s="458"/>
      <c r="B35" s="463"/>
      <c r="C35" s="56" t="s">
        <v>167</v>
      </c>
      <c r="D35" s="72">
        <f>교비지출세로판!D32</f>
        <v>35000</v>
      </c>
      <c r="E35" s="193"/>
      <c r="F35" s="56"/>
      <c r="G35" s="72">
        <f t="shared" si="0"/>
        <v>35000</v>
      </c>
      <c r="H35" s="72">
        <f>교비지출세로판!H32</f>
        <v>32000</v>
      </c>
      <c r="I35" s="72">
        <f t="shared" si="1"/>
        <v>3000</v>
      </c>
      <c r="J35" s="204" t="str">
        <f t="shared" si="2"/>
        <v xml:space="preserve"> </v>
      </c>
      <c r="K35" s="43"/>
      <c r="L35" s="43"/>
      <c r="M35" s="43"/>
    </row>
    <row r="36" spans="1:13" ht="37.5" customHeight="1">
      <c r="A36" s="458"/>
      <c r="B36" s="463"/>
      <c r="C36" s="73" t="s">
        <v>169</v>
      </c>
      <c r="D36" s="60">
        <f>교비지출세로판!D33</f>
        <v>40000</v>
      </c>
      <c r="E36" s="195"/>
      <c r="F36" s="73"/>
      <c r="G36" s="72">
        <f t="shared" si="0"/>
        <v>40000</v>
      </c>
      <c r="H36" s="60">
        <f>교비지출세로판!H33</f>
        <v>45000</v>
      </c>
      <c r="I36" s="60" t="str">
        <f t="shared" si="1"/>
        <v xml:space="preserve"> </v>
      </c>
      <c r="J36" s="202">
        <f t="shared" si="2"/>
        <v>5000</v>
      </c>
      <c r="K36" s="43"/>
      <c r="L36" s="43"/>
      <c r="M36" s="43"/>
    </row>
    <row r="37" spans="1:13" ht="37.5" customHeight="1">
      <c r="A37" s="458"/>
      <c r="B37" s="463"/>
      <c r="C37" s="100" t="s">
        <v>170</v>
      </c>
      <c r="D37" s="101">
        <f>교비지출세로판!D34</f>
        <v>6000</v>
      </c>
      <c r="E37" s="208"/>
      <c r="F37" s="100"/>
      <c r="G37" s="72">
        <f t="shared" si="0"/>
        <v>6000</v>
      </c>
      <c r="H37" s="101">
        <f>교비지출세로판!H34</f>
        <v>8000</v>
      </c>
      <c r="I37" s="101" t="str">
        <f t="shared" si="1"/>
        <v xml:space="preserve"> </v>
      </c>
      <c r="J37" s="214">
        <f t="shared" si="2"/>
        <v>2000</v>
      </c>
      <c r="K37" s="43"/>
      <c r="L37" s="43"/>
      <c r="M37" s="43"/>
    </row>
    <row r="38" spans="1:13" ht="32.25" customHeight="1">
      <c r="A38" s="458"/>
      <c r="B38" s="463"/>
      <c r="C38" s="73" t="s">
        <v>171</v>
      </c>
      <c r="D38" s="60">
        <f>교비지출세로판!D35</f>
        <v>35000</v>
      </c>
      <c r="E38" s="195"/>
      <c r="F38" s="73"/>
      <c r="G38" s="72">
        <f t="shared" si="0"/>
        <v>35000</v>
      </c>
      <c r="H38" s="60">
        <f>교비지출세로판!H35</f>
        <v>35000</v>
      </c>
      <c r="I38" s="60" t="str">
        <f t="shared" si="1"/>
        <v xml:space="preserve"> </v>
      </c>
      <c r="J38" s="202" t="str">
        <f t="shared" si="2"/>
        <v xml:space="preserve"> </v>
      </c>
      <c r="K38" s="43"/>
      <c r="L38" s="43"/>
      <c r="M38" s="43"/>
    </row>
    <row r="39" spans="1:13" ht="39" customHeight="1">
      <c r="A39" s="166"/>
      <c r="B39" s="172"/>
      <c r="C39" s="73" t="s">
        <v>173</v>
      </c>
      <c r="D39" s="60">
        <f>교비지출세로판!D36</f>
        <v>90000</v>
      </c>
      <c r="E39" s="195"/>
      <c r="F39" s="73"/>
      <c r="G39" s="72">
        <f t="shared" si="0"/>
        <v>90000</v>
      </c>
      <c r="H39" s="60">
        <f>교비지출세로판!H36</f>
        <v>88000</v>
      </c>
      <c r="I39" s="60">
        <f t="shared" si="1"/>
        <v>2000</v>
      </c>
      <c r="J39" s="202" t="str">
        <f t="shared" si="2"/>
        <v xml:space="preserve"> </v>
      </c>
      <c r="K39" s="43"/>
      <c r="L39" s="43"/>
      <c r="M39" s="43"/>
    </row>
    <row r="40" spans="1:13" ht="55.5" customHeight="1">
      <c r="A40" s="458"/>
      <c r="B40" s="463"/>
      <c r="C40" s="56" t="s">
        <v>174</v>
      </c>
      <c r="D40" s="72">
        <f>교비지출세로판!D37</f>
        <v>35000</v>
      </c>
      <c r="E40" s="193"/>
      <c r="F40" s="56"/>
      <c r="G40" s="72">
        <f t="shared" si="0"/>
        <v>35000</v>
      </c>
      <c r="H40" s="72">
        <f>교비지출세로판!H37</f>
        <v>35000</v>
      </c>
      <c r="I40" s="72" t="str">
        <f t="shared" si="1"/>
        <v xml:space="preserve"> </v>
      </c>
      <c r="J40" s="204" t="str">
        <f t="shared" si="2"/>
        <v xml:space="preserve"> </v>
      </c>
      <c r="K40" s="43"/>
      <c r="L40" s="43"/>
      <c r="M40" s="43"/>
    </row>
    <row r="41" spans="1:13" ht="36" customHeight="1">
      <c r="A41" s="458"/>
      <c r="B41" s="463"/>
      <c r="C41" s="73" t="s">
        <v>175</v>
      </c>
      <c r="D41" s="60">
        <f>교비지출세로판!D38</f>
        <v>18000</v>
      </c>
      <c r="E41" s="195"/>
      <c r="F41" s="73"/>
      <c r="G41" s="72">
        <f t="shared" si="0"/>
        <v>18000</v>
      </c>
      <c r="H41" s="60">
        <f>교비지출세로판!H38</f>
        <v>18000</v>
      </c>
      <c r="I41" s="60" t="str">
        <f t="shared" si="1"/>
        <v xml:space="preserve"> </v>
      </c>
      <c r="J41" s="202" t="str">
        <f t="shared" si="2"/>
        <v xml:space="preserve"> </v>
      </c>
      <c r="K41" s="43"/>
      <c r="L41" s="43"/>
      <c r="M41" s="43"/>
    </row>
    <row r="42" spans="1:13" ht="36" customHeight="1">
      <c r="A42" s="351"/>
      <c r="B42" s="355"/>
      <c r="C42" s="56" t="s">
        <v>176</v>
      </c>
      <c r="D42" s="72">
        <f>교비지출세로판!D39</f>
        <v>2000</v>
      </c>
      <c r="E42" s="193"/>
      <c r="F42" s="56"/>
      <c r="G42" s="72">
        <f t="shared" si="0"/>
        <v>2000</v>
      </c>
      <c r="H42" s="72">
        <f>교비지출세로판!H39</f>
        <v>2000</v>
      </c>
      <c r="I42" s="72" t="str">
        <f t="shared" si="1"/>
        <v xml:space="preserve"> </v>
      </c>
      <c r="J42" s="204" t="str">
        <f t="shared" si="2"/>
        <v xml:space="preserve"> </v>
      </c>
      <c r="K42" s="43"/>
      <c r="L42" s="43"/>
      <c r="M42" s="43"/>
    </row>
    <row r="43" spans="1:13" ht="30" customHeight="1">
      <c r="A43" s="351"/>
      <c r="B43" s="56" t="s">
        <v>178</v>
      </c>
      <c r="C43" s="56"/>
      <c r="D43" s="72">
        <f>SUM(D44:D52)</f>
        <v>226000</v>
      </c>
      <c r="E43" s="193">
        <f>SUM(E44:E52)</f>
        <v>64000</v>
      </c>
      <c r="F43" s="56"/>
      <c r="G43" s="72">
        <f t="shared" si="0"/>
        <v>290000</v>
      </c>
      <c r="H43" s="72">
        <f>SUM(H44:H52)</f>
        <v>372000</v>
      </c>
      <c r="I43" s="72" t="str">
        <f t="shared" si="1"/>
        <v xml:space="preserve"> </v>
      </c>
      <c r="J43" s="204">
        <f t="shared" si="2"/>
        <v>82000</v>
      </c>
      <c r="K43" s="43"/>
      <c r="L43" s="43"/>
      <c r="M43" s="43"/>
    </row>
    <row r="44" spans="1:13" ht="61.5" customHeight="1" thickBot="1">
      <c r="A44" s="411"/>
      <c r="B44" s="419"/>
      <c r="C44" s="419" t="s">
        <v>179</v>
      </c>
      <c r="D44" s="416">
        <f>교비지출세로판!D41</f>
        <v>52000</v>
      </c>
      <c r="E44" s="420"/>
      <c r="F44" s="419"/>
      <c r="G44" s="416">
        <f t="shared" si="0"/>
        <v>52000</v>
      </c>
      <c r="H44" s="416">
        <f>교비지출세로판!H41</f>
        <v>65000</v>
      </c>
      <c r="I44" s="416" t="str">
        <f t="shared" si="1"/>
        <v xml:space="preserve"> </v>
      </c>
      <c r="J44" s="421">
        <f t="shared" si="2"/>
        <v>13000</v>
      </c>
      <c r="K44" s="43"/>
      <c r="L44" s="43"/>
      <c r="M44" s="43"/>
    </row>
    <row r="45" spans="1:13" ht="41.25" customHeight="1">
      <c r="A45" s="458"/>
      <c r="B45" s="463"/>
      <c r="C45" s="109" t="s">
        <v>180</v>
      </c>
      <c r="D45" s="102">
        <f>교비지출세로판!D42</f>
        <v>5000</v>
      </c>
      <c r="E45" s="209"/>
      <c r="F45" s="109"/>
      <c r="G45" s="60">
        <f t="shared" si="0"/>
        <v>5000</v>
      </c>
      <c r="H45" s="102">
        <f>교비지출세로판!H42</f>
        <v>2000</v>
      </c>
      <c r="I45" s="102">
        <f t="shared" si="1"/>
        <v>3000</v>
      </c>
      <c r="J45" s="213" t="str">
        <f t="shared" si="2"/>
        <v xml:space="preserve"> </v>
      </c>
      <c r="K45" s="43"/>
      <c r="L45" s="43"/>
      <c r="M45" s="43"/>
    </row>
    <row r="46" spans="1:13" ht="41.25" customHeight="1">
      <c r="A46" s="458"/>
      <c r="B46" s="463"/>
      <c r="C46" s="109" t="s">
        <v>181</v>
      </c>
      <c r="D46" s="102">
        <f>교비지출세로판!D43</f>
        <v>60000</v>
      </c>
      <c r="E46" s="209"/>
      <c r="F46" s="109"/>
      <c r="G46" s="72">
        <f t="shared" si="0"/>
        <v>60000</v>
      </c>
      <c r="H46" s="102">
        <f>교비지출세로판!H43</f>
        <v>60000</v>
      </c>
      <c r="I46" s="102" t="str">
        <f t="shared" si="1"/>
        <v xml:space="preserve"> </v>
      </c>
      <c r="J46" s="213" t="str">
        <f t="shared" si="2"/>
        <v xml:space="preserve"> </v>
      </c>
      <c r="K46" s="43"/>
      <c r="L46" s="43"/>
      <c r="M46" s="43"/>
    </row>
    <row r="47" spans="1:13" ht="41.25" customHeight="1">
      <c r="A47" s="458"/>
      <c r="B47" s="463"/>
      <c r="C47" s="73" t="s">
        <v>182</v>
      </c>
      <c r="D47" s="60">
        <f>교비지출세로판!D44</f>
        <v>20000</v>
      </c>
      <c r="E47" s="195"/>
      <c r="F47" s="73"/>
      <c r="G47" s="72">
        <f t="shared" si="0"/>
        <v>20000</v>
      </c>
      <c r="H47" s="60">
        <f>교비지출세로판!H44</f>
        <v>21000</v>
      </c>
      <c r="I47" s="60" t="str">
        <f t="shared" si="1"/>
        <v xml:space="preserve"> </v>
      </c>
      <c r="J47" s="202">
        <f t="shared" si="2"/>
        <v>1000</v>
      </c>
      <c r="K47" s="43"/>
      <c r="L47" s="43"/>
      <c r="M47" s="43"/>
    </row>
    <row r="48" spans="1:13" ht="41.25" customHeight="1">
      <c r="A48" s="166"/>
      <c r="B48" s="223"/>
      <c r="C48" s="109" t="s">
        <v>184</v>
      </c>
      <c r="D48" s="102">
        <f>교비지출세로판!D45</f>
        <v>50000</v>
      </c>
      <c r="E48" s="209">
        <f>교비지출세로판!E45</f>
        <v>10000</v>
      </c>
      <c r="F48" s="109"/>
      <c r="G48" s="72">
        <f t="shared" si="0"/>
        <v>60000</v>
      </c>
      <c r="H48" s="102">
        <f>교비지출세로판!H45</f>
        <v>117000</v>
      </c>
      <c r="I48" s="102" t="str">
        <f t="shared" si="1"/>
        <v xml:space="preserve"> </v>
      </c>
      <c r="J48" s="213">
        <f t="shared" si="2"/>
        <v>57000</v>
      </c>
      <c r="K48" s="43"/>
      <c r="L48" s="43"/>
      <c r="M48" s="43"/>
    </row>
    <row r="49" spans="1:13" ht="41.25" customHeight="1">
      <c r="A49" s="110"/>
      <c r="B49" s="86"/>
      <c r="C49" s="73" t="s">
        <v>186</v>
      </c>
      <c r="D49" s="60">
        <f>교비지출세로판!D46</f>
        <v>3000</v>
      </c>
      <c r="E49" s="195"/>
      <c r="F49" s="73"/>
      <c r="G49" s="72">
        <f t="shared" si="0"/>
        <v>3000</v>
      </c>
      <c r="H49" s="60">
        <f>교비지출세로판!H46</f>
        <v>9000</v>
      </c>
      <c r="I49" s="60" t="str">
        <f t="shared" si="1"/>
        <v xml:space="preserve"> </v>
      </c>
      <c r="J49" s="202">
        <f t="shared" si="2"/>
        <v>6000</v>
      </c>
      <c r="K49" s="43"/>
      <c r="L49" s="43"/>
      <c r="M49" s="43"/>
    </row>
    <row r="50" spans="1:13" ht="41.25" customHeight="1">
      <c r="A50" s="110"/>
      <c r="B50" s="463"/>
      <c r="C50" s="56" t="s">
        <v>187</v>
      </c>
      <c r="D50" s="72">
        <f>교비지출세로판!D47</f>
        <v>35000</v>
      </c>
      <c r="E50" s="193"/>
      <c r="F50" s="56"/>
      <c r="G50" s="72">
        <f t="shared" si="0"/>
        <v>35000</v>
      </c>
      <c r="H50" s="72">
        <f>교비지출세로판!H47</f>
        <v>55000</v>
      </c>
      <c r="I50" s="72" t="str">
        <f t="shared" si="1"/>
        <v xml:space="preserve"> </v>
      </c>
      <c r="J50" s="204">
        <f t="shared" si="2"/>
        <v>20000</v>
      </c>
      <c r="K50" s="43"/>
      <c r="L50" s="43"/>
      <c r="M50" s="43"/>
    </row>
    <row r="51" spans="1:13" ht="41.25" customHeight="1">
      <c r="A51" s="458"/>
      <c r="B51" s="463"/>
      <c r="C51" s="56" t="s">
        <v>188</v>
      </c>
      <c r="D51" s="72">
        <f>교비지출세로판!D48</f>
        <v>1000</v>
      </c>
      <c r="E51" s="193"/>
      <c r="F51" s="56"/>
      <c r="G51" s="72">
        <f t="shared" si="0"/>
        <v>1000</v>
      </c>
      <c r="H51" s="72">
        <f>교비지출세로판!H48</f>
        <v>3000</v>
      </c>
      <c r="I51" s="72" t="str">
        <f t="shared" si="1"/>
        <v xml:space="preserve"> </v>
      </c>
      <c r="J51" s="204">
        <f t="shared" si="2"/>
        <v>2000</v>
      </c>
      <c r="K51" s="43"/>
      <c r="L51" s="43"/>
      <c r="M51" s="43"/>
    </row>
    <row r="52" spans="1:13" ht="41.25" customHeight="1">
      <c r="A52" s="459"/>
      <c r="B52" s="466"/>
      <c r="C52" s="73" t="s">
        <v>189</v>
      </c>
      <c r="D52" s="60">
        <f>교비지출세로판!D49</f>
        <v>0</v>
      </c>
      <c r="E52" s="195">
        <f>교비지출세로판!E49</f>
        <v>54000</v>
      </c>
      <c r="F52" s="73"/>
      <c r="G52" s="72">
        <f t="shared" si="0"/>
        <v>54000</v>
      </c>
      <c r="H52" s="60">
        <f>교비지출세로판!H49</f>
        <v>40000</v>
      </c>
      <c r="I52" s="60">
        <f t="shared" si="1"/>
        <v>14000</v>
      </c>
      <c r="J52" s="202" t="str">
        <f t="shared" si="2"/>
        <v xml:space="preserve"> </v>
      </c>
      <c r="K52" s="43"/>
      <c r="L52" s="43"/>
      <c r="M52" s="43"/>
    </row>
    <row r="53" spans="1:13" ht="41.25" customHeight="1">
      <c r="A53" s="82" t="s">
        <v>190</v>
      </c>
      <c r="B53" s="57"/>
      <c r="C53" s="57"/>
      <c r="D53" s="72">
        <f>SUM(D54,D57,D64)</f>
        <v>548000</v>
      </c>
      <c r="E53" s="192">
        <f>SUM(E54,E57,E64)</f>
        <v>937000</v>
      </c>
      <c r="F53" s="57"/>
      <c r="G53" s="72">
        <f t="shared" si="0"/>
        <v>1485000</v>
      </c>
      <c r="H53" s="72">
        <f>SUM(H54,H57,H64)</f>
        <v>1647000</v>
      </c>
      <c r="I53" s="72" t="str">
        <f t="shared" si="1"/>
        <v xml:space="preserve"> </v>
      </c>
      <c r="J53" s="204">
        <f t="shared" si="2"/>
        <v>162000</v>
      </c>
      <c r="K53" s="43"/>
      <c r="L53" s="43"/>
      <c r="M53" s="43"/>
    </row>
    <row r="54" spans="1:13" ht="41.25" customHeight="1">
      <c r="A54" s="110"/>
      <c r="B54" s="73" t="s">
        <v>191</v>
      </c>
      <c r="C54" s="88"/>
      <c r="D54" s="60">
        <f>SUM(D55:D56)</f>
        <v>17000</v>
      </c>
      <c r="E54" s="199">
        <f>SUM(E55:E56)</f>
        <v>10000</v>
      </c>
      <c r="F54" s="88"/>
      <c r="G54" s="60">
        <f t="shared" si="0"/>
        <v>27000</v>
      </c>
      <c r="H54" s="60">
        <f>SUM(H55:H56)</f>
        <v>164000</v>
      </c>
      <c r="I54" s="60" t="str">
        <f t="shared" si="1"/>
        <v xml:space="preserve"> </v>
      </c>
      <c r="J54" s="202">
        <f t="shared" si="2"/>
        <v>137000</v>
      </c>
      <c r="K54" s="43"/>
      <c r="L54" s="43"/>
      <c r="M54" s="43"/>
    </row>
    <row r="55" spans="1:13" ht="41.25" customHeight="1">
      <c r="A55" s="110"/>
      <c r="B55" s="66"/>
      <c r="C55" s="56" t="s">
        <v>192</v>
      </c>
      <c r="D55" s="72">
        <f>교비지출세로판!D52</f>
        <v>0</v>
      </c>
      <c r="E55" s="193">
        <f>교비지출세로판!E52</f>
        <v>10000</v>
      </c>
      <c r="F55" s="56"/>
      <c r="G55" s="72">
        <f t="shared" si="0"/>
        <v>10000</v>
      </c>
      <c r="H55" s="72">
        <f>교비지출세로판!H52</f>
        <v>140000</v>
      </c>
      <c r="I55" s="72" t="str">
        <f t="shared" si="1"/>
        <v xml:space="preserve"> </v>
      </c>
      <c r="J55" s="204">
        <f t="shared" si="2"/>
        <v>130000</v>
      </c>
      <c r="K55" s="43"/>
      <c r="L55" s="43"/>
      <c r="M55" s="43"/>
    </row>
    <row r="56" spans="1:13" ht="41.25" customHeight="1" thickBot="1">
      <c r="A56" s="411"/>
      <c r="B56" s="408"/>
      <c r="C56" s="422" t="s">
        <v>362</v>
      </c>
      <c r="D56" s="92">
        <f>교비지출세로판!D53</f>
        <v>17000</v>
      </c>
      <c r="E56" s="423"/>
      <c r="F56" s="424"/>
      <c r="G56" s="92">
        <f t="shared" si="0"/>
        <v>17000</v>
      </c>
      <c r="H56" s="92">
        <f>교비지출세로판!H53</f>
        <v>24000</v>
      </c>
      <c r="I56" s="92" t="str">
        <f t="shared" si="1"/>
        <v xml:space="preserve"> </v>
      </c>
      <c r="J56" s="205">
        <f t="shared" si="2"/>
        <v>7000</v>
      </c>
      <c r="K56" s="43"/>
      <c r="L56" s="43"/>
      <c r="M56" s="43"/>
    </row>
    <row r="57" spans="1:13" ht="30" customHeight="1">
      <c r="A57" s="351"/>
      <c r="B57" s="73" t="s">
        <v>195</v>
      </c>
      <c r="C57" s="73"/>
      <c r="D57" s="60">
        <f>SUM(D58:D63)</f>
        <v>531000</v>
      </c>
      <c r="E57" s="195">
        <f>SUM(E58:E63)</f>
        <v>910000</v>
      </c>
      <c r="F57" s="73"/>
      <c r="G57" s="60">
        <f t="shared" si="0"/>
        <v>1441000</v>
      </c>
      <c r="H57" s="60">
        <f>SUM(H58:H63)</f>
        <v>1466000</v>
      </c>
      <c r="I57" s="60" t="str">
        <f t="shared" si="1"/>
        <v xml:space="preserve"> </v>
      </c>
      <c r="J57" s="202">
        <f t="shared" si="2"/>
        <v>25000</v>
      </c>
      <c r="K57" s="43"/>
      <c r="L57" s="43"/>
      <c r="M57" s="43"/>
    </row>
    <row r="58" spans="1:13" ht="44.25" customHeight="1">
      <c r="A58" s="166"/>
      <c r="B58" s="465"/>
      <c r="C58" s="56" t="s">
        <v>303</v>
      </c>
      <c r="D58" s="72">
        <f>교비지출세로판!D55</f>
        <v>0</v>
      </c>
      <c r="E58" s="193">
        <f>교비지출세로판!E55</f>
        <v>780000</v>
      </c>
      <c r="F58" s="56"/>
      <c r="G58" s="72">
        <f t="shared" si="0"/>
        <v>780000</v>
      </c>
      <c r="H58" s="72">
        <f>교비지출세로판!H55</f>
        <v>765000</v>
      </c>
      <c r="I58" s="72">
        <f t="shared" si="1"/>
        <v>15000</v>
      </c>
      <c r="J58" s="204" t="str">
        <f t="shared" si="2"/>
        <v xml:space="preserve"> </v>
      </c>
      <c r="K58" s="43"/>
      <c r="L58" s="43"/>
      <c r="M58" s="43"/>
    </row>
    <row r="59" spans="1:13" ht="44.25" customHeight="1">
      <c r="A59" s="166"/>
      <c r="B59" s="463"/>
      <c r="C59" s="100" t="s">
        <v>304</v>
      </c>
      <c r="D59" s="101">
        <f>교비지출세로판!D56</f>
        <v>460000</v>
      </c>
      <c r="E59" s="208">
        <f>교비지출세로판!E56</f>
        <v>70000</v>
      </c>
      <c r="F59" s="100"/>
      <c r="G59" s="72">
        <f t="shared" si="0"/>
        <v>530000</v>
      </c>
      <c r="H59" s="101">
        <f>교비지출세로판!H56</f>
        <v>560000</v>
      </c>
      <c r="I59" s="101" t="str">
        <f t="shared" si="1"/>
        <v xml:space="preserve"> </v>
      </c>
      <c r="J59" s="214">
        <f t="shared" si="2"/>
        <v>30000</v>
      </c>
      <c r="K59" s="43"/>
      <c r="L59" s="43"/>
      <c r="M59" s="43"/>
    </row>
    <row r="60" spans="1:13" ht="49.5" customHeight="1">
      <c r="A60" s="166"/>
      <c r="B60" s="463"/>
      <c r="C60" s="56" t="s">
        <v>196</v>
      </c>
      <c r="D60" s="72">
        <f>교비지출세로판!D57</f>
        <v>11000</v>
      </c>
      <c r="E60" s="193"/>
      <c r="F60" s="56"/>
      <c r="G60" s="72">
        <f t="shared" si="0"/>
        <v>11000</v>
      </c>
      <c r="H60" s="72">
        <f>교비지출세로판!H57</f>
        <v>12000</v>
      </c>
      <c r="I60" s="72" t="str">
        <f t="shared" si="1"/>
        <v xml:space="preserve"> </v>
      </c>
      <c r="J60" s="204">
        <f t="shared" si="2"/>
        <v>1000</v>
      </c>
      <c r="K60" s="43"/>
      <c r="L60" s="43"/>
      <c r="M60" s="43"/>
    </row>
    <row r="61" spans="1:13" ht="41.25" customHeight="1">
      <c r="A61" s="458"/>
      <c r="B61" s="463"/>
      <c r="C61" s="56" t="s">
        <v>197</v>
      </c>
      <c r="D61" s="72">
        <f>교비지출세로판!D58</f>
        <v>0</v>
      </c>
      <c r="E61" s="193">
        <f>교비지출세로판!E58</f>
        <v>5000</v>
      </c>
      <c r="F61" s="56"/>
      <c r="G61" s="72">
        <f t="shared" si="0"/>
        <v>5000</v>
      </c>
      <c r="H61" s="72">
        <f>교비지출세로판!H58</f>
        <v>5000</v>
      </c>
      <c r="I61" s="72" t="str">
        <f t="shared" si="1"/>
        <v xml:space="preserve"> </v>
      </c>
      <c r="J61" s="204" t="str">
        <f t="shared" si="2"/>
        <v xml:space="preserve"> </v>
      </c>
      <c r="K61" s="43"/>
      <c r="L61" s="43"/>
      <c r="M61" s="43"/>
    </row>
    <row r="62" spans="1:13" ht="51.75" customHeight="1">
      <c r="A62" s="458"/>
      <c r="B62" s="463"/>
      <c r="C62" s="56" t="s">
        <v>198</v>
      </c>
      <c r="D62" s="72">
        <f>교비지출세로판!D59</f>
        <v>51000</v>
      </c>
      <c r="E62" s="193"/>
      <c r="F62" s="56"/>
      <c r="G62" s="72">
        <f t="shared" si="0"/>
        <v>51000</v>
      </c>
      <c r="H62" s="72">
        <f>교비지출세로판!H59</f>
        <v>52000</v>
      </c>
      <c r="I62" s="72" t="str">
        <f t="shared" si="1"/>
        <v xml:space="preserve"> </v>
      </c>
      <c r="J62" s="204">
        <f t="shared" si="2"/>
        <v>1000</v>
      </c>
      <c r="K62" s="43"/>
      <c r="L62" s="43"/>
      <c r="M62" s="43"/>
    </row>
    <row r="63" spans="1:13" ht="36" customHeight="1">
      <c r="A63" s="458"/>
      <c r="B63" s="466"/>
      <c r="C63" s="109" t="s">
        <v>199</v>
      </c>
      <c r="D63" s="102">
        <f>교비지출세로판!D60</f>
        <v>9000</v>
      </c>
      <c r="E63" s="209">
        <f>교비지출세로판!E60</f>
        <v>55000</v>
      </c>
      <c r="F63" s="109"/>
      <c r="G63" s="72">
        <f t="shared" si="0"/>
        <v>64000</v>
      </c>
      <c r="H63" s="102">
        <f>교비지출세로판!H60</f>
        <v>72000</v>
      </c>
      <c r="I63" s="102" t="str">
        <f t="shared" si="1"/>
        <v xml:space="preserve"> </v>
      </c>
      <c r="J63" s="213">
        <f t="shared" si="2"/>
        <v>8000</v>
      </c>
      <c r="K63" s="43"/>
      <c r="L63" s="43"/>
      <c r="M63" s="43"/>
    </row>
    <row r="64" spans="1:13" ht="26.25" customHeight="1">
      <c r="A64" s="166"/>
      <c r="B64" s="73" t="s">
        <v>200</v>
      </c>
      <c r="C64" s="73"/>
      <c r="D64" s="60">
        <f>SUM(D65:D66)</f>
        <v>0</v>
      </c>
      <c r="E64" s="195">
        <f>SUM(E65:E66)</f>
        <v>17000</v>
      </c>
      <c r="F64" s="73"/>
      <c r="G64" s="72">
        <f t="shared" si="0"/>
        <v>17000</v>
      </c>
      <c r="H64" s="60">
        <f>SUM(H65:H66)</f>
        <v>17000</v>
      </c>
      <c r="I64" s="60" t="str">
        <f t="shared" si="1"/>
        <v xml:space="preserve"> </v>
      </c>
      <c r="J64" s="202" t="str">
        <f t="shared" si="2"/>
        <v xml:space="preserve"> </v>
      </c>
      <c r="K64" s="43"/>
      <c r="L64" s="43"/>
      <c r="M64" s="43"/>
    </row>
    <row r="65" spans="1:13" ht="26.25" customHeight="1">
      <c r="A65" s="351"/>
      <c r="B65" s="354"/>
      <c r="C65" s="56" t="s">
        <v>201</v>
      </c>
      <c r="D65" s="72">
        <f>교비지출세로판!D62</f>
        <v>0</v>
      </c>
      <c r="E65" s="193">
        <f>교비지출세로판!E62</f>
        <v>10000</v>
      </c>
      <c r="F65" s="56"/>
      <c r="G65" s="72">
        <f t="shared" si="0"/>
        <v>10000</v>
      </c>
      <c r="H65" s="72">
        <f>교비지출세로판!H62</f>
        <v>10000</v>
      </c>
      <c r="I65" s="72" t="str">
        <f t="shared" si="1"/>
        <v xml:space="preserve"> </v>
      </c>
      <c r="J65" s="204" t="str">
        <f t="shared" si="2"/>
        <v xml:space="preserve"> </v>
      </c>
      <c r="K65" s="43"/>
      <c r="L65" s="43"/>
      <c r="M65" s="43"/>
    </row>
    <row r="66" spans="1:13" ht="26.25" customHeight="1">
      <c r="A66" s="352"/>
      <c r="B66" s="355"/>
      <c r="C66" s="73" t="s">
        <v>202</v>
      </c>
      <c r="D66" s="60">
        <f>교비지출세로판!D63</f>
        <v>0</v>
      </c>
      <c r="E66" s="195">
        <f>교비지출세로판!E63</f>
        <v>7000</v>
      </c>
      <c r="F66" s="73"/>
      <c r="G66" s="60">
        <f t="shared" si="0"/>
        <v>7000</v>
      </c>
      <c r="H66" s="60">
        <f>교비지출세로판!H63</f>
        <v>7000</v>
      </c>
      <c r="I66" s="60" t="str">
        <f t="shared" si="1"/>
        <v xml:space="preserve"> </v>
      </c>
      <c r="J66" s="202" t="str">
        <f t="shared" si="2"/>
        <v xml:space="preserve"> </v>
      </c>
      <c r="K66" s="43"/>
      <c r="L66" s="43"/>
      <c r="M66" s="43"/>
    </row>
    <row r="67" spans="1:13" ht="26.25" customHeight="1">
      <c r="A67" s="115" t="s">
        <v>313</v>
      </c>
      <c r="B67" s="281"/>
      <c r="C67" s="73"/>
      <c r="D67" s="60">
        <f>D68</f>
        <v>0</v>
      </c>
      <c r="E67" s="195">
        <f>E68</f>
        <v>1000</v>
      </c>
      <c r="F67" s="73"/>
      <c r="G67" s="72">
        <f>D67+E67-F67</f>
        <v>1000</v>
      </c>
      <c r="H67" s="60">
        <f>H68</f>
        <v>48000</v>
      </c>
      <c r="I67" s="60" t="str">
        <f t="shared" ref="I67:I69" si="3">IF(G67&gt;H67,G67-H67," ")</f>
        <v xml:space="preserve"> </v>
      </c>
      <c r="J67" s="202">
        <f t="shared" ref="J67:J69" si="4">IF(H67&gt;G67,H67-G67," ")</f>
        <v>47000</v>
      </c>
      <c r="K67" s="43"/>
      <c r="L67" s="43"/>
      <c r="M67" s="43"/>
    </row>
    <row r="68" spans="1:13" ht="26.25" customHeight="1">
      <c r="A68" s="350"/>
      <c r="B68" s="281" t="s">
        <v>314</v>
      </c>
      <c r="C68" s="73"/>
      <c r="D68" s="60">
        <f>D69</f>
        <v>0</v>
      </c>
      <c r="E68" s="195">
        <f>E69</f>
        <v>1000</v>
      </c>
      <c r="F68" s="73"/>
      <c r="G68" s="72">
        <f t="shared" si="0"/>
        <v>1000</v>
      </c>
      <c r="H68" s="60">
        <f>H69</f>
        <v>48000</v>
      </c>
      <c r="I68" s="60" t="str">
        <f t="shared" si="3"/>
        <v xml:space="preserve"> </v>
      </c>
      <c r="J68" s="202">
        <f t="shared" si="4"/>
        <v>47000</v>
      </c>
      <c r="K68" s="43"/>
      <c r="L68" s="43"/>
      <c r="M68" s="43"/>
    </row>
    <row r="69" spans="1:13" ht="26.25" customHeight="1">
      <c r="A69" s="352"/>
      <c r="B69" s="281"/>
      <c r="C69" s="73" t="s">
        <v>315</v>
      </c>
      <c r="D69" s="60">
        <f>교비지출세로판!D66</f>
        <v>0</v>
      </c>
      <c r="E69" s="195">
        <f>교비지출세로판!E66</f>
        <v>1000</v>
      </c>
      <c r="F69" s="73"/>
      <c r="G69" s="72">
        <f t="shared" si="0"/>
        <v>1000</v>
      </c>
      <c r="H69" s="60">
        <f>교비지출세로판!H66</f>
        <v>48000</v>
      </c>
      <c r="I69" s="60" t="str">
        <f t="shared" si="3"/>
        <v xml:space="preserve"> </v>
      </c>
      <c r="J69" s="202">
        <f t="shared" si="4"/>
        <v>47000</v>
      </c>
      <c r="K69" s="43"/>
      <c r="L69" s="43"/>
      <c r="M69" s="43"/>
    </row>
    <row r="70" spans="1:13" ht="26.25" customHeight="1">
      <c r="A70" s="82" t="s">
        <v>283</v>
      </c>
      <c r="B70" s="235"/>
      <c r="C70" s="73"/>
      <c r="D70" s="60"/>
      <c r="E70" s="302">
        <f>E71</f>
        <v>0</v>
      </c>
      <c r="F70" s="195"/>
      <c r="G70" s="72"/>
      <c r="H70" s="60">
        <f>H71</f>
        <v>0</v>
      </c>
      <c r="I70" s="60"/>
      <c r="J70" s="202"/>
      <c r="K70" s="43"/>
      <c r="L70" s="43"/>
      <c r="M70" s="43"/>
    </row>
    <row r="71" spans="1:13" ht="26.25" customHeight="1" thickBot="1">
      <c r="A71" s="48"/>
      <c r="B71" s="425" t="s">
        <v>284</v>
      </c>
      <c r="C71" s="424"/>
      <c r="D71" s="92"/>
      <c r="E71" s="426">
        <f>E72</f>
        <v>0</v>
      </c>
      <c r="F71" s="423"/>
      <c r="G71" s="92"/>
      <c r="H71" s="92">
        <f>H72</f>
        <v>0</v>
      </c>
      <c r="I71" s="92"/>
      <c r="J71" s="205"/>
      <c r="K71" s="43"/>
      <c r="L71" s="43"/>
      <c r="M71" s="43"/>
    </row>
    <row r="72" spans="1:13" ht="40.5">
      <c r="A72" s="356"/>
      <c r="B72" s="410"/>
      <c r="C72" s="73" t="s">
        <v>363</v>
      </c>
      <c r="D72" s="60"/>
      <c r="E72" s="302">
        <v>0</v>
      </c>
      <c r="F72" s="195"/>
      <c r="G72" s="60"/>
      <c r="H72" s="60">
        <f>교비지출세로판!H69</f>
        <v>0</v>
      </c>
      <c r="I72" s="60"/>
      <c r="J72" s="202"/>
      <c r="K72" s="43"/>
      <c r="L72" s="43"/>
      <c r="M72" s="43"/>
    </row>
    <row r="73" spans="1:13" ht="30" customHeight="1">
      <c r="A73" s="82" t="s">
        <v>262</v>
      </c>
      <c r="B73" s="57"/>
      <c r="C73" s="56"/>
      <c r="D73" s="72">
        <f>SUM(D74)</f>
        <v>80000</v>
      </c>
      <c r="E73" s="193">
        <f>E74</f>
        <v>10000</v>
      </c>
      <c r="F73" s="56"/>
      <c r="G73" s="72">
        <f t="shared" ref="G73:G91" si="5">D73+E73-F73</f>
        <v>90000</v>
      </c>
      <c r="H73" s="72">
        <f>SUM(H74)</f>
        <v>25000</v>
      </c>
      <c r="I73" s="72">
        <f t="shared" si="1"/>
        <v>65000</v>
      </c>
      <c r="J73" s="204" t="str">
        <f t="shared" si="2"/>
        <v xml:space="preserve"> </v>
      </c>
      <c r="K73" s="43"/>
      <c r="L73" s="43"/>
      <c r="M73" s="43"/>
    </row>
    <row r="74" spans="1:13" ht="30" customHeight="1">
      <c r="A74" s="459"/>
      <c r="B74" s="73" t="s">
        <v>204</v>
      </c>
      <c r="C74" s="73"/>
      <c r="D74" s="60">
        <f>SUM(D75)</f>
        <v>80000</v>
      </c>
      <c r="E74" s="195">
        <f>E75</f>
        <v>10000</v>
      </c>
      <c r="F74" s="73"/>
      <c r="G74" s="72">
        <f t="shared" si="5"/>
        <v>90000</v>
      </c>
      <c r="H74" s="60">
        <f>SUM(H75)</f>
        <v>25000</v>
      </c>
      <c r="I74" s="60">
        <f t="shared" si="1"/>
        <v>65000</v>
      </c>
      <c r="J74" s="202" t="str">
        <f t="shared" si="2"/>
        <v xml:space="preserve"> </v>
      </c>
      <c r="K74" s="43"/>
      <c r="L74" s="43"/>
      <c r="M74" s="43"/>
    </row>
    <row r="75" spans="1:13" ht="30" customHeight="1">
      <c r="A75" s="464"/>
      <c r="B75" s="57"/>
      <c r="C75" s="100" t="s">
        <v>205</v>
      </c>
      <c r="D75" s="101">
        <f>교비지출세로판!D72</f>
        <v>80000</v>
      </c>
      <c r="E75" s="208">
        <f>교비지출세로판!E72</f>
        <v>10000</v>
      </c>
      <c r="F75" s="100"/>
      <c r="G75" s="72">
        <f t="shared" si="5"/>
        <v>90000</v>
      </c>
      <c r="H75" s="101">
        <f>교비지출세로판!H72</f>
        <v>25000</v>
      </c>
      <c r="I75" s="101">
        <f t="shared" si="1"/>
        <v>65000</v>
      </c>
      <c r="J75" s="214" t="str">
        <f t="shared" si="2"/>
        <v xml:space="preserve"> </v>
      </c>
      <c r="K75" s="43"/>
      <c r="L75" s="43"/>
      <c r="M75" s="43"/>
    </row>
    <row r="76" spans="1:13" ht="30" customHeight="1">
      <c r="A76" s="82" t="s">
        <v>206</v>
      </c>
      <c r="B76" s="57"/>
      <c r="C76" s="56"/>
      <c r="D76" s="72">
        <f>SUM(D77)</f>
        <v>0</v>
      </c>
      <c r="E76" s="193">
        <f>E77</f>
        <v>18000</v>
      </c>
      <c r="F76" s="56"/>
      <c r="G76" s="72">
        <f t="shared" si="5"/>
        <v>18000</v>
      </c>
      <c r="H76" s="72">
        <f>SUM(H77)</f>
        <v>40000</v>
      </c>
      <c r="I76" s="72" t="str">
        <f t="shared" si="1"/>
        <v xml:space="preserve"> </v>
      </c>
      <c r="J76" s="204">
        <f t="shared" si="2"/>
        <v>22000</v>
      </c>
      <c r="K76" s="43"/>
      <c r="L76" s="43"/>
      <c r="M76" s="43"/>
    </row>
    <row r="77" spans="1:13" ht="30" customHeight="1">
      <c r="A77" s="166"/>
      <c r="B77" s="73" t="s">
        <v>246</v>
      </c>
      <c r="C77" s="73"/>
      <c r="D77" s="60">
        <f>SUM(D78:D80)</f>
        <v>0</v>
      </c>
      <c r="E77" s="195">
        <f>SUM(E78:E80)</f>
        <v>18000</v>
      </c>
      <c r="F77" s="73"/>
      <c r="G77" s="72">
        <f t="shared" si="5"/>
        <v>18000</v>
      </c>
      <c r="H77" s="60">
        <f>SUM(H78:H80)</f>
        <v>40000</v>
      </c>
      <c r="I77" s="60" t="str">
        <f t="shared" si="1"/>
        <v xml:space="preserve"> </v>
      </c>
      <c r="J77" s="202">
        <f t="shared" si="2"/>
        <v>22000</v>
      </c>
      <c r="K77" s="43"/>
      <c r="L77" s="43"/>
      <c r="M77" s="43"/>
    </row>
    <row r="78" spans="1:13" ht="44.25" customHeight="1">
      <c r="A78" s="77"/>
      <c r="B78" s="86"/>
      <c r="C78" s="114" t="s">
        <v>247</v>
      </c>
      <c r="D78" s="72">
        <f>교비지출세로판!D75</f>
        <v>0</v>
      </c>
      <c r="E78" s="211">
        <f>교비지출세로판!E75</f>
        <v>0</v>
      </c>
      <c r="F78" s="114"/>
      <c r="G78" s="72">
        <f t="shared" si="5"/>
        <v>0</v>
      </c>
      <c r="H78" s="72">
        <f>교비지출세로판!H75</f>
        <v>0</v>
      </c>
      <c r="I78" s="72" t="str">
        <f>IF(G78&gt;H78,G78-H78," ")</f>
        <v xml:space="preserve"> </v>
      </c>
      <c r="J78" s="204" t="str">
        <f>IF(H78&gt;G78,H78-G78," ")</f>
        <v xml:space="preserve"> </v>
      </c>
      <c r="K78" s="43"/>
      <c r="L78" s="43"/>
      <c r="M78" s="43"/>
    </row>
    <row r="79" spans="1:13" ht="44.25" customHeight="1">
      <c r="A79" s="166"/>
      <c r="B79" s="86"/>
      <c r="C79" s="114" t="s">
        <v>248</v>
      </c>
      <c r="D79" s="72">
        <f>교비지출세로판!D76</f>
        <v>0</v>
      </c>
      <c r="E79" s="211">
        <f>교비지출세로판!E76</f>
        <v>17000</v>
      </c>
      <c r="F79" s="114"/>
      <c r="G79" s="72">
        <f t="shared" si="5"/>
        <v>17000</v>
      </c>
      <c r="H79" s="72">
        <f>교비지출세로판!H76</f>
        <v>17000</v>
      </c>
      <c r="I79" s="72" t="str">
        <f t="shared" ref="I79:I91" si="6">IF(G79&gt;H79,G79-H79," ")</f>
        <v xml:space="preserve"> </v>
      </c>
      <c r="J79" s="204" t="str">
        <f t="shared" ref="J79:J91" si="7">IF(H79&gt;G79,H79-G79," ")</f>
        <v xml:space="preserve"> </v>
      </c>
      <c r="K79" s="43"/>
      <c r="L79" s="43"/>
      <c r="M79" s="43"/>
    </row>
    <row r="80" spans="1:13" ht="44.25" customHeight="1">
      <c r="A80" s="166"/>
      <c r="B80" s="88"/>
      <c r="C80" s="100" t="s">
        <v>249</v>
      </c>
      <c r="D80" s="101">
        <f>교비지출세로판!D77</f>
        <v>0</v>
      </c>
      <c r="E80" s="208">
        <f>교비지출세로판!E77</f>
        <v>1000</v>
      </c>
      <c r="F80" s="100"/>
      <c r="G80" s="72">
        <f t="shared" si="5"/>
        <v>1000</v>
      </c>
      <c r="H80" s="101">
        <f>교비지출세로판!H77</f>
        <v>23000</v>
      </c>
      <c r="I80" s="101" t="str">
        <f t="shared" si="6"/>
        <v xml:space="preserve"> </v>
      </c>
      <c r="J80" s="214">
        <f t="shared" si="7"/>
        <v>22000</v>
      </c>
      <c r="K80" s="43"/>
      <c r="L80" s="43"/>
      <c r="M80" s="43"/>
    </row>
    <row r="81" spans="1:13" ht="30" customHeight="1">
      <c r="A81" s="351"/>
      <c r="B81" s="56" t="s">
        <v>208</v>
      </c>
      <c r="C81" s="100"/>
      <c r="D81" s="101">
        <f>D82</f>
        <v>0</v>
      </c>
      <c r="E81" s="208"/>
      <c r="F81" s="100"/>
      <c r="G81" s="72">
        <f t="shared" si="5"/>
        <v>0</v>
      </c>
      <c r="H81" s="101">
        <f>H82</f>
        <v>0</v>
      </c>
      <c r="I81" s="101"/>
      <c r="J81" s="214"/>
      <c r="K81" s="43"/>
      <c r="L81" s="43"/>
      <c r="M81" s="43"/>
    </row>
    <row r="82" spans="1:13" ht="30" customHeight="1">
      <c r="A82" s="168"/>
      <c r="B82" s="88"/>
      <c r="C82" s="365" t="s">
        <v>495</v>
      </c>
      <c r="D82" s="101">
        <f>교비지출세로판!D79</f>
        <v>0</v>
      </c>
      <c r="E82" s="208"/>
      <c r="F82" s="100"/>
      <c r="G82" s="72">
        <f t="shared" si="5"/>
        <v>0</v>
      </c>
      <c r="H82" s="101">
        <f>교비지출세로판!H79</f>
        <v>0</v>
      </c>
      <c r="I82" s="101"/>
      <c r="J82" s="214"/>
      <c r="K82" s="43"/>
      <c r="L82" s="43"/>
      <c r="M82" s="43"/>
    </row>
    <row r="83" spans="1:13" ht="30" customHeight="1">
      <c r="A83" s="82" t="s">
        <v>209</v>
      </c>
      <c r="B83" s="57"/>
      <c r="C83" s="56"/>
      <c r="D83" s="72">
        <f>SUM(D84)</f>
        <v>0</v>
      </c>
      <c r="E83" s="193">
        <f>E84</f>
        <v>100000</v>
      </c>
      <c r="F83" s="56"/>
      <c r="G83" s="72">
        <f t="shared" si="5"/>
        <v>100000</v>
      </c>
      <c r="H83" s="72">
        <f>SUM(H84)</f>
        <v>4857000</v>
      </c>
      <c r="I83" s="72" t="str">
        <f t="shared" si="6"/>
        <v xml:space="preserve"> </v>
      </c>
      <c r="J83" s="204">
        <f t="shared" si="7"/>
        <v>4757000</v>
      </c>
      <c r="K83" s="43"/>
      <c r="L83" s="43"/>
      <c r="M83" s="43"/>
    </row>
    <row r="84" spans="1:13" ht="42" customHeight="1">
      <c r="A84" s="467"/>
      <c r="B84" s="56" t="s">
        <v>220</v>
      </c>
      <c r="C84" s="56"/>
      <c r="D84" s="72">
        <f>SUM(D85:D89)</f>
        <v>0</v>
      </c>
      <c r="E84" s="193">
        <f>SUM(E85:E89)</f>
        <v>100000</v>
      </c>
      <c r="F84" s="56"/>
      <c r="G84" s="72">
        <f t="shared" si="5"/>
        <v>100000</v>
      </c>
      <c r="H84" s="72">
        <f>SUM(H85:H89)</f>
        <v>4857000</v>
      </c>
      <c r="I84" s="72" t="str">
        <f t="shared" si="6"/>
        <v xml:space="preserve"> </v>
      </c>
      <c r="J84" s="204">
        <f t="shared" si="7"/>
        <v>4757000</v>
      </c>
      <c r="K84" s="43"/>
      <c r="L84" s="43"/>
      <c r="M84" s="43"/>
    </row>
    <row r="85" spans="1:13" ht="30" customHeight="1" thickBot="1">
      <c r="A85" s="468"/>
      <c r="B85" s="412"/>
      <c r="C85" s="424" t="s">
        <v>210</v>
      </c>
      <c r="D85" s="92">
        <f>교비지출세로판!D82</f>
        <v>0</v>
      </c>
      <c r="E85" s="423"/>
      <c r="F85" s="424"/>
      <c r="G85" s="92">
        <f t="shared" si="5"/>
        <v>0</v>
      </c>
      <c r="H85" s="92">
        <f>교비지출세로판!H82</f>
        <v>0</v>
      </c>
      <c r="I85" s="92" t="str">
        <f t="shared" si="6"/>
        <v xml:space="preserve"> </v>
      </c>
      <c r="J85" s="205" t="str">
        <f t="shared" si="7"/>
        <v xml:space="preserve"> </v>
      </c>
      <c r="K85" s="43"/>
      <c r="L85" s="43"/>
      <c r="M85" s="43"/>
    </row>
    <row r="86" spans="1:13" ht="63.75" customHeight="1">
      <c r="A86" s="115"/>
      <c r="B86" s="355"/>
      <c r="C86" s="366" t="s">
        <v>211</v>
      </c>
      <c r="D86" s="60">
        <f>교비지출세로판!D83</f>
        <v>0</v>
      </c>
      <c r="E86" s="195">
        <f>교비지출세로판!E83</f>
        <v>50000</v>
      </c>
      <c r="F86" s="73"/>
      <c r="G86" s="60">
        <f t="shared" si="5"/>
        <v>50000</v>
      </c>
      <c r="H86" s="60">
        <f>교비지출세로판!H83</f>
        <v>50000</v>
      </c>
      <c r="I86" s="60" t="str">
        <f t="shared" si="6"/>
        <v xml:space="preserve"> </v>
      </c>
      <c r="J86" s="202" t="str">
        <f>IF(H86&gt;G86,H86-G86," ")</f>
        <v xml:space="preserve"> </v>
      </c>
      <c r="K86" s="43"/>
      <c r="L86" s="43"/>
      <c r="M86" s="43"/>
    </row>
    <row r="87" spans="1:13" ht="43.5" customHeight="1">
      <c r="A87" s="118"/>
      <c r="B87" s="223"/>
      <c r="C87" s="73" t="s">
        <v>212</v>
      </c>
      <c r="D87" s="60">
        <f>교비지출세로판!D84</f>
        <v>0</v>
      </c>
      <c r="E87" s="195">
        <f>교비지출세로판!E84</f>
        <v>10000</v>
      </c>
      <c r="F87" s="73"/>
      <c r="G87" s="60">
        <f t="shared" si="5"/>
        <v>10000</v>
      </c>
      <c r="H87" s="60">
        <f>교비지출세로판!H84</f>
        <v>9000</v>
      </c>
      <c r="I87" s="60">
        <f t="shared" si="6"/>
        <v>1000</v>
      </c>
      <c r="J87" s="202" t="str">
        <f t="shared" si="7"/>
        <v xml:space="preserve"> </v>
      </c>
      <c r="K87" s="43"/>
      <c r="L87" s="43"/>
      <c r="M87" s="43"/>
    </row>
    <row r="88" spans="1:13" ht="43.5" customHeight="1">
      <c r="A88" s="118"/>
      <c r="B88" s="223"/>
      <c r="C88" s="56" t="s">
        <v>213</v>
      </c>
      <c r="D88" s="72">
        <f>교비지출세로판!D85</f>
        <v>0</v>
      </c>
      <c r="E88" s="193">
        <f>교비지출세로판!E85</f>
        <v>40000</v>
      </c>
      <c r="F88" s="56"/>
      <c r="G88" s="72">
        <f t="shared" si="5"/>
        <v>40000</v>
      </c>
      <c r="H88" s="72">
        <f>교비지출세로판!H85</f>
        <v>48000</v>
      </c>
      <c r="I88" s="72" t="str">
        <f t="shared" si="6"/>
        <v xml:space="preserve"> </v>
      </c>
      <c r="J88" s="204">
        <f t="shared" si="7"/>
        <v>8000</v>
      </c>
      <c r="K88" s="43"/>
      <c r="L88" s="43"/>
      <c r="M88" s="43"/>
    </row>
    <row r="89" spans="1:13" ht="43.5" customHeight="1">
      <c r="A89" s="115"/>
      <c r="B89" s="173"/>
      <c r="C89" s="73" t="s">
        <v>215</v>
      </c>
      <c r="D89" s="60">
        <f>교비지출세로판!D86</f>
        <v>0</v>
      </c>
      <c r="E89" s="195"/>
      <c r="F89" s="73"/>
      <c r="G89" s="72">
        <f t="shared" si="5"/>
        <v>0</v>
      </c>
      <c r="H89" s="60">
        <f>교비지출세로판!H86</f>
        <v>4750000</v>
      </c>
      <c r="I89" s="60" t="str">
        <f t="shared" si="6"/>
        <v xml:space="preserve"> </v>
      </c>
      <c r="J89" s="202">
        <f t="shared" si="7"/>
        <v>4750000</v>
      </c>
      <c r="K89" s="43"/>
      <c r="L89" s="43"/>
      <c r="M89" s="43"/>
    </row>
    <row r="90" spans="1:13" ht="43.5" customHeight="1" thickBot="1">
      <c r="A90" s="116" t="s">
        <v>216</v>
      </c>
      <c r="B90" s="461" t="s">
        <v>217</v>
      </c>
      <c r="C90" s="461"/>
      <c r="D90" s="117">
        <f>교비지출세로판!D87</f>
        <v>20000</v>
      </c>
      <c r="E90" s="212">
        <f>교비지출세로판!E87</f>
        <v>10000</v>
      </c>
      <c r="F90" s="164"/>
      <c r="G90" s="107">
        <f t="shared" si="5"/>
        <v>30000</v>
      </c>
      <c r="H90" s="117">
        <f>교비지출세로판!H87</f>
        <v>110000</v>
      </c>
      <c r="I90" s="72" t="str">
        <f t="shared" si="6"/>
        <v xml:space="preserve"> </v>
      </c>
      <c r="J90" s="204">
        <f t="shared" si="7"/>
        <v>80000</v>
      </c>
      <c r="K90" s="43"/>
      <c r="L90" s="43"/>
      <c r="M90" s="43"/>
    </row>
    <row r="91" spans="1:13" ht="43.5" customHeight="1" thickBot="1">
      <c r="A91" s="469" t="s">
        <v>218</v>
      </c>
      <c r="B91" s="470"/>
      <c r="C91" s="471"/>
      <c r="D91" s="217">
        <f>SUM(D7,D25,D53,D68,D73,D76,D83,D90)</f>
        <v>3480000</v>
      </c>
      <c r="E91" s="218">
        <f>SUM(E7,E25,E53,E67,E70,E73,E76,E83,E90)</f>
        <v>1290000</v>
      </c>
      <c r="F91" s="218"/>
      <c r="G91" s="217">
        <f t="shared" si="5"/>
        <v>4770000</v>
      </c>
      <c r="H91" s="217">
        <f>SUM(H7,H25,H53,H67,H70,H73,H76,H83,H90)</f>
        <v>9665000</v>
      </c>
      <c r="I91" s="217" t="str">
        <f t="shared" si="6"/>
        <v xml:space="preserve"> </v>
      </c>
      <c r="J91" s="219">
        <f t="shared" si="7"/>
        <v>4895000</v>
      </c>
      <c r="K91" s="43"/>
      <c r="L91" s="43"/>
      <c r="M91" s="43"/>
    </row>
    <row r="92" spans="1:13" ht="30" customHeight="1">
      <c r="A92" s="43"/>
      <c r="B92" s="43"/>
      <c r="C92" s="43"/>
      <c r="D92" s="43"/>
      <c r="E92" s="189"/>
      <c r="F92" s="43"/>
      <c r="G92" s="43"/>
      <c r="H92" s="43"/>
      <c r="I92" s="43"/>
      <c r="J92" s="43"/>
      <c r="K92" s="43"/>
      <c r="L92" s="43"/>
      <c r="M92" s="43"/>
    </row>
  </sheetData>
  <sheetProtection password="CC3D" sheet="1" objects="1" scenarios="1"/>
  <mergeCells count="33">
    <mergeCell ref="A84:A85"/>
    <mergeCell ref="B90:C90"/>
    <mergeCell ref="A91:C91"/>
    <mergeCell ref="F5:F6"/>
    <mergeCell ref="E5:E6"/>
    <mergeCell ref="D5:D6"/>
    <mergeCell ref="A45:A47"/>
    <mergeCell ref="B45:B47"/>
    <mergeCell ref="B50:B52"/>
    <mergeCell ref="A51:A52"/>
    <mergeCell ref="A61:A63"/>
    <mergeCell ref="A35:A36"/>
    <mergeCell ref="A37:A38"/>
    <mergeCell ref="B37:B38"/>
    <mergeCell ref="B13:B14"/>
    <mergeCell ref="A19:A20"/>
    <mergeCell ref="B19:B20"/>
    <mergeCell ref="A21:A23"/>
    <mergeCell ref="A26:A27"/>
    <mergeCell ref="B27:B28"/>
    <mergeCell ref="A1:J1"/>
    <mergeCell ref="A2:J2"/>
    <mergeCell ref="A3:J3"/>
    <mergeCell ref="A5:C5"/>
    <mergeCell ref="G5:G6"/>
    <mergeCell ref="H5:H6"/>
    <mergeCell ref="I5:J5"/>
    <mergeCell ref="I4:J4"/>
    <mergeCell ref="B35:B36"/>
    <mergeCell ref="A40:A41"/>
    <mergeCell ref="B40:B41"/>
    <mergeCell ref="A74:A75"/>
    <mergeCell ref="B58:B63"/>
  </mergeCells>
  <phoneticPr fontId="2" type="noConversion"/>
  <printOptions horizontalCentered="1"/>
  <pageMargins left="0.15748031496063" right="0.15748031496063" top="0.43307086614173201" bottom="0.39370078740157499" header="0.196850393700787" footer="0.15748031496063"/>
  <pageSetup paperSize="9" scale="95" firstPageNumber="4" orientation="landscape" useFirstPageNumber="1" horizontalDpi="300" verticalDpi="300" r:id="rId1"/>
  <headerFooter scaleWithDoc="0" alignWithMargins="0">
    <oddFooter>&amp;C &amp;P</oddFooter>
  </headerFooter>
  <rowBreaks count="5" manualBreakCount="5">
    <brk id="18" max="9" man="1"/>
    <brk id="32" max="16383" man="1"/>
    <brk id="44" max="16383" man="1"/>
    <brk id="56" max="16383" man="1"/>
    <brk id="7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40"/>
  <sheetViews>
    <sheetView topLeftCell="A7" zoomScaleNormal="100" workbookViewId="0">
      <selection activeCell="E47" sqref="E47"/>
    </sheetView>
  </sheetViews>
  <sheetFormatPr defaultRowHeight="16.5"/>
  <cols>
    <col min="1" max="1" width="17.875" customWidth="1"/>
    <col min="2" max="2" width="14.5" customWidth="1"/>
    <col min="3" max="3" width="14.125" style="129" customWidth="1"/>
    <col min="4" max="4" width="16" style="129" customWidth="1"/>
    <col min="5" max="6" width="14.125" customWidth="1"/>
    <col min="7" max="7" width="22.125" customWidth="1"/>
  </cols>
  <sheetData>
    <row r="1" spans="1:7" ht="26.25" customHeight="1">
      <c r="A1" s="429" t="s">
        <v>369</v>
      </c>
      <c r="B1" s="429"/>
      <c r="C1" s="429"/>
      <c r="D1" s="429"/>
      <c r="E1" s="429"/>
      <c r="F1" s="429"/>
      <c r="G1" s="429"/>
    </row>
    <row r="2" spans="1:7" ht="18.75" customHeight="1" thickBot="1">
      <c r="A2" s="27"/>
      <c r="B2" s="27"/>
      <c r="C2" s="155"/>
      <c r="D2" s="126"/>
      <c r="E2" s="27"/>
      <c r="F2" s="27"/>
      <c r="G2" s="161" t="s">
        <v>231</v>
      </c>
    </row>
    <row r="3" spans="1:7" ht="21" customHeight="1">
      <c r="A3" s="473" t="s">
        <v>71</v>
      </c>
      <c r="B3" s="474"/>
      <c r="C3" s="474"/>
      <c r="D3" s="474"/>
      <c r="E3" s="474"/>
      <c r="F3" s="474"/>
      <c r="G3" s="475"/>
    </row>
    <row r="4" spans="1:7" ht="30" customHeight="1">
      <c r="A4" s="141" t="s">
        <v>73</v>
      </c>
      <c r="B4" s="285" t="s">
        <v>547</v>
      </c>
      <c r="C4" s="142" t="s">
        <v>74</v>
      </c>
      <c r="D4" s="156" t="s">
        <v>539</v>
      </c>
      <c r="E4" s="142" t="s">
        <v>74</v>
      </c>
      <c r="F4" s="143" t="s">
        <v>79</v>
      </c>
      <c r="G4" s="144" t="s">
        <v>82</v>
      </c>
    </row>
    <row r="5" spans="1:7" ht="21" customHeight="1">
      <c r="A5" s="141" t="s">
        <v>84</v>
      </c>
      <c r="B5" s="151">
        <f>등록금회계수입!D7</f>
        <v>3395000</v>
      </c>
      <c r="C5" s="33">
        <f>B5/B11</f>
        <v>0.97557471264367812</v>
      </c>
      <c r="D5" s="403">
        <v>3575000</v>
      </c>
      <c r="E5" s="33">
        <f>D5/D11</f>
        <v>0.37830687830687831</v>
      </c>
      <c r="F5" s="406">
        <f t="shared" ref="F5:F10" si="0">B5-D5</f>
        <v>-180000</v>
      </c>
      <c r="G5" s="158" t="s">
        <v>401</v>
      </c>
    </row>
    <row r="6" spans="1:7" ht="21" customHeight="1">
      <c r="A6" s="141" t="s">
        <v>541</v>
      </c>
      <c r="B6" s="151"/>
      <c r="C6" s="33"/>
      <c r="D6" s="403">
        <v>75000</v>
      </c>
      <c r="E6" s="33">
        <f>D6/D11</f>
        <v>7.9365079365079361E-3</v>
      </c>
      <c r="F6" s="406">
        <f t="shared" si="0"/>
        <v>-75000</v>
      </c>
      <c r="G6" s="158"/>
    </row>
    <row r="7" spans="1:7" ht="21" customHeight="1">
      <c r="A7" s="141" t="s">
        <v>542</v>
      </c>
      <c r="B7" s="151"/>
      <c r="C7" s="33"/>
      <c r="D7" s="403">
        <v>5536000</v>
      </c>
      <c r="E7" s="33">
        <f>D7/D11</f>
        <v>0.5858201058201058</v>
      </c>
      <c r="F7" s="406">
        <f t="shared" si="0"/>
        <v>-5536000</v>
      </c>
      <c r="G7" s="158"/>
    </row>
    <row r="8" spans="1:7" ht="21" customHeight="1">
      <c r="A8" s="141" t="s">
        <v>543</v>
      </c>
      <c r="B8" s="151"/>
      <c r="C8" s="33"/>
      <c r="D8" s="403">
        <v>103000</v>
      </c>
      <c r="E8" s="33">
        <f>D8/D11</f>
        <v>1.08994708994709E-2</v>
      </c>
      <c r="F8" s="406">
        <f t="shared" si="0"/>
        <v>-103000</v>
      </c>
      <c r="G8" s="158"/>
    </row>
    <row r="9" spans="1:7" ht="21" customHeight="1">
      <c r="A9" s="146" t="s">
        <v>76</v>
      </c>
      <c r="B9" s="152">
        <f>등록금회계수입!D36</f>
        <v>10000</v>
      </c>
      <c r="C9" s="34">
        <f>B9/B11</f>
        <v>2.8735632183908046E-3</v>
      </c>
      <c r="D9" s="404">
        <v>29000</v>
      </c>
      <c r="E9" s="35">
        <f>D9/D11</f>
        <v>3.0687830687830689E-3</v>
      </c>
      <c r="F9" s="406">
        <f t="shared" si="0"/>
        <v>-19000</v>
      </c>
      <c r="G9" s="158" t="s">
        <v>224</v>
      </c>
    </row>
    <row r="10" spans="1:7" ht="21" customHeight="1">
      <c r="A10" s="146" t="s">
        <v>226</v>
      </c>
      <c r="B10" s="152">
        <f>등록금회계수입!D41</f>
        <v>75000</v>
      </c>
      <c r="C10" s="34">
        <f>B10/B11</f>
        <v>2.1551724137931036E-2</v>
      </c>
      <c r="D10" s="404">
        <v>132000</v>
      </c>
      <c r="E10" s="35">
        <f>D10/D11</f>
        <v>1.3968253968253968E-2</v>
      </c>
      <c r="F10" s="406">
        <f t="shared" si="0"/>
        <v>-57000</v>
      </c>
      <c r="G10" s="32"/>
    </row>
    <row r="11" spans="1:7" ht="21" customHeight="1">
      <c r="A11" s="315" t="s">
        <v>72</v>
      </c>
      <c r="B11" s="152">
        <f>SUM(B5:B10)</f>
        <v>3480000</v>
      </c>
      <c r="C11" s="34">
        <f>SUM(C5:C10)</f>
        <v>1</v>
      </c>
      <c r="D11" s="404">
        <f>SUM(D5:D10)</f>
        <v>9450000</v>
      </c>
      <c r="E11" s="35">
        <f>SUM(E5:E10)</f>
        <v>1</v>
      </c>
      <c r="F11" s="406">
        <f>SUM(F5:F10)</f>
        <v>-5970000</v>
      </c>
      <c r="G11" s="32"/>
    </row>
    <row r="12" spans="1:7" ht="18.75" customHeight="1">
      <c r="A12" s="476" t="s">
        <v>81</v>
      </c>
      <c r="B12" s="477"/>
      <c r="C12" s="477"/>
      <c r="D12" s="477"/>
      <c r="E12" s="477"/>
      <c r="F12" s="477"/>
      <c r="G12" s="478"/>
    </row>
    <row r="13" spans="1:7" ht="30" customHeight="1">
      <c r="A13" s="147" t="s">
        <v>73</v>
      </c>
      <c r="B13" s="157" t="s">
        <v>546</v>
      </c>
      <c r="C13" s="147" t="s">
        <v>74</v>
      </c>
      <c r="D13" s="157" t="s">
        <v>540</v>
      </c>
      <c r="E13" s="147" t="s">
        <v>74</v>
      </c>
      <c r="F13" s="147" t="s">
        <v>79</v>
      </c>
      <c r="G13" s="148" t="s">
        <v>83</v>
      </c>
    </row>
    <row r="14" spans="1:7" ht="31.5" customHeight="1">
      <c r="A14" s="147" t="s">
        <v>77</v>
      </c>
      <c r="B14" s="153">
        <f>등록금회계지출!D7</f>
        <v>2070000</v>
      </c>
      <c r="C14" s="36">
        <f>B14/B21</f>
        <v>0.59482758620689657</v>
      </c>
      <c r="D14" s="130">
        <f>등록금회계지출!E7</f>
        <v>2014000</v>
      </c>
      <c r="E14" s="303">
        <f>D14/D21</f>
        <v>0.21312169312169313</v>
      </c>
      <c r="F14" s="25">
        <f t="shared" ref="F14:F20" si="1">B14-D14</f>
        <v>56000</v>
      </c>
      <c r="G14" s="159" t="s">
        <v>227</v>
      </c>
    </row>
    <row r="15" spans="1:7" ht="21.75" customHeight="1">
      <c r="A15" s="147" t="s">
        <v>78</v>
      </c>
      <c r="B15" s="153">
        <f>등록금회계지출!D25</f>
        <v>762000</v>
      </c>
      <c r="C15" s="36">
        <f>B15/B21</f>
        <v>0.2189655172413793</v>
      </c>
      <c r="D15" s="130">
        <f>등록금회계지출!E25</f>
        <v>924000</v>
      </c>
      <c r="E15" s="303">
        <f>D15/D21</f>
        <v>9.7777777777777783E-2</v>
      </c>
      <c r="F15" s="25">
        <f t="shared" si="1"/>
        <v>-162000</v>
      </c>
      <c r="G15" s="28" t="s">
        <v>87</v>
      </c>
    </row>
    <row r="16" spans="1:7" ht="31.5" customHeight="1">
      <c r="A16" s="147" t="s">
        <v>86</v>
      </c>
      <c r="B16" s="153">
        <f>등록금회계지출!D53</f>
        <v>548000</v>
      </c>
      <c r="C16" s="36">
        <f>B16/B21</f>
        <v>0.15747126436781608</v>
      </c>
      <c r="D16" s="130">
        <f>등록금회계지출!E53</f>
        <v>1522000</v>
      </c>
      <c r="E16" s="303">
        <f>D16/D21</f>
        <v>0.16105820105820107</v>
      </c>
      <c r="F16" s="25">
        <f t="shared" si="1"/>
        <v>-974000</v>
      </c>
      <c r="G16" s="38" t="s">
        <v>90</v>
      </c>
    </row>
    <row r="17" spans="1:7" ht="21.75" customHeight="1">
      <c r="A17" s="147" t="s">
        <v>328</v>
      </c>
      <c r="B17" s="153">
        <f>등록금회계지출!D67</f>
        <v>0</v>
      </c>
      <c r="C17" s="36">
        <f>B17/B21</f>
        <v>0</v>
      </c>
      <c r="D17" s="130">
        <f>등록금회계지출!E67</f>
        <v>48000</v>
      </c>
      <c r="E17" s="303">
        <f>D17/D21</f>
        <v>5.0793650793650794E-3</v>
      </c>
      <c r="F17" s="25">
        <f t="shared" si="1"/>
        <v>-48000</v>
      </c>
      <c r="G17" s="38"/>
    </row>
    <row r="18" spans="1:7" ht="21.75" customHeight="1">
      <c r="A18" s="147" t="s">
        <v>80</v>
      </c>
      <c r="B18" s="153">
        <f>등록금회계지출!D70</f>
        <v>80000</v>
      </c>
      <c r="C18" s="36">
        <f>B18/B21</f>
        <v>2.2988505747126436E-2</v>
      </c>
      <c r="D18" s="130">
        <f>등록금회계지출!E70</f>
        <v>15000</v>
      </c>
      <c r="E18" s="303">
        <f>D18/D21</f>
        <v>1.5873015873015873E-3</v>
      </c>
      <c r="F18" s="25">
        <f t="shared" si="1"/>
        <v>65000</v>
      </c>
      <c r="G18" s="29"/>
    </row>
    <row r="19" spans="1:7" ht="26.25" customHeight="1">
      <c r="A19" s="149" t="s">
        <v>258</v>
      </c>
      <c r="B19" s="154">
        <f>등록금회계지출!D73</f>
        <v>0</v>
      </c>
      <c r="C19" s="36">
        <f>B19/B21</f>
        <v>0</v>
      </c>
      <c r="D19" s="131">
        <f>등록금회계지출!E73</f>
        <v>4857000</v>
      </c>
      <c r="E19" s="303">
        <f>D19/D21</f>
        <v>0.51396825396825396</v>
      </c>
      <c r="F19" s="25">
        <f t="shared" si="1"/>
        <v>-4857000</v>
      </c>
      <c r="G19" s="38"/>
    </row>
    <row r="20" spans="1:7" ht="21.75" customHeight="1">
      <c r="A20" s="147" t="s">
        <v>70</v>
      </c>
      <c r="B20" s="153">
        <f>등록금회계지출!D80</f>
        <v>20000</v>
      </c>
      <c r="C20" s="36">
        <f>B20/B21</f>
        <v>5.7471264367816091E-3</v>
      </c>
      <c r="D20" s="133">
        <f>등록금회계지출!E80</f>
        <v>70000</v>
      </c>
      <c r="E20" s="303">
        <f>D20/D21</f>
        <v>7.4074074074074077E-3</v>
      </c>
      <c r="F20" s="25">
        <f t="shared" si="1"/>
        <v>-50000</v>
      </c>
      <c r="G20" s="30"/>
    </row>
    <row r="21" spans="1:7" ht="21.75" customHeight="1" thickBot="1">
      <c r="A21" s="150" t="s">
        <v>75</v>
      </c>
      <c r="B21" s="305">
        <f>SUM(B14:B20)</f>
        <v>3480000</v>
      </c>
      <c r="C21" s="37">
        <f>SUM(C14:C20)</f>
        <v>1</v>
      </c>
      <c r="D21" s="134">
        <f>SUM(D14:D20)</f>
        <v>9450000</v>
      </c>
      <c r="E21" s="304">
        <f>SUM(E14:E20)</f>
        <v>1</v>
      </c>
      <c r="F21" s="26">
        <f>SUM(F14:F20)</f>
        <v>-5970000</v>
      </c>
      <c r="G21" s="31"/>
    </row>
    <row r="23" spans="1:7" ht="27.75" customHeight="1"/>
    <row r="24" spans="1:7" ht="31.5" customHeight="1"/>
    <row r="25" spans="1:7" ht="24" customHeight="1"/>
    <row r="26" spans="1:7" ht="24" customHeight="1"/>
    <row r="27" spans="1:7" ht="33.75" customHeight="1"/>
    <row r="28" spans="1:7" ht="24" customHeight="1"/>
    <row r="29" spans="1:7" ht="24" customHeight="1"/>
    <row r="30" spans="1:7" ht="19.5" customHeight="1"/>
    <row r="31" spans="1:7" ht="19.5" customHeight="1"/>
    <row r="32" spans="1:7" ht="19.5" customHeight="1"/>
    <row r="33" ht="19.5" customHeight="1"/>
    <row r="34" ht="24" customHeight="1"/>
    <row r="35" ht="19.5" customHeight="1"/>
    <row r="36" ht="28.5" customHeight="1"/>
    <row r="37" ht="28.5" customHeight="1"/>
    <row r="38" ht="19.5" customHeight="1"/>
    <row r="39" ht="19.5" customHeight="1"/>
    <row r="40" ht="19.5" customHeight="1"/>
  </sheetData>
  <sheetProtection password="CC3D" sheet="1" objects="1" scenarios="1"/>
  <mergeCells count="3">
    <mergeCell ref="A1:G1"/>
    <mergeCell ref="A3:G3"/>
    <mergeCell ref="A12:G12"/>
  </mergeCells>
  <phoneticPr fontId="2" type="noConversion"/>
  <pageMargins left="0.27559055118110198" right="0.15748031496063" top="0.55118110236220497" bottom="0.43307086614173201" header="0.31496062992126" footer="0.1574803149606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46"/>
  <sheetViews>
    <sheetView view="pageBreakPreview" topLeftCell="A40" zoomScaleNormal="100" zoomScaleSheetLayoutView="100" workbookViewId="0">
      <selection activeCell="E64" sqref="E64"/>
    </sheetView>
  </sheetViews>
  <sheetFormatPr defaultColWidth="9" defaultRowHeight="13.5"/>
  <cols>
    <col min="1" max="1" width="13.625" style="45" customWidth="1"/>
    <col min="2" max="2" width="14.625" style="45" customWidth="1"/>
    <col min="3" max="3" width="13.75" style="45" customWidth="1"/>
    <col min="4" max="5" width="14.375" style="45" customWidth="1"/>
    <col min="6" max="7" width="11" style="45" customWidth="1"/>
    <col min="8" max="8" width="42.875" style="45" customWidth="1"/>
    <col min="9" max="16384" width="9" style="45"/>
  </cols>
  <sheetData>
    <row r="1" spans="1:11" s="44" customFormat="1" ht="26.25" customHeight="1">
      <c r="A1" s="438" t="s">
        <v>370</v>
      </c>
      <c r="B1" s="439"/>
      <c r="C1" s="439"/>
      <c r="D1" s="439"/>
      <c r="E1" s="439"/>
      <c r="F1" s="439"/>
      <c r="G1" s="439"/>
      <c r="H1" s="439"/>
      <c r="I1" s="42"/>
      <c r="J1" s="43"/>
      <c r="K1" s="43"/>
    </row>
    <row r="2" spans="1:11" ht="15.75" customHeight="1">
      <c r="A2" s="440" t="s">
        <v>359</v>
      </c>
      <c r="B2" s="440"/>
      <c r="C2" s="440"/>
      <c r="D2" s="440"/>
      <c r="E2" s="440"/>
      <c r="F2" s="440"/>
      <c r="G2" s="440"/>
      <c r="H2" s="440"/>
      <c r="I2" s="43"/>
      <c r="J2" s="43"/>
      <c r="K2" s="43"/>
    </row>
    <row r="3" spans="1:11" ht="15" customHeight="1">
      <c r="A3" s="440" t="s">
        <v>243</v>
      </c>
      <c r="B3" s="440"/>
      <c r="C3" s="440"/>
      <c r="D3" s="440"/>
      <c r="E3" s="440"/>
      <c r="F3" s="440"/>
      <c r="G3" s="440"/>
      <c r="H3" s="440"/>
      <c r="I3" s="43"/>
      <c r="J3" s="43"/>
      <c r="K3" s="43"/>
    </row>
    <row r="4" spans="1:11" ht="18" customHeight="1" thickBot="1">
      <c r="A4" s="46" t="s">
        <v>107</v>
      </c>
      <c r="B4" s="43"/>
      <c r="C4" s="43"/>
      <c r="D4" s="43"/>
      <c r="E4" s="43"/>
      <c r="F4" s="43"/>
      <c r="G4" s="43"/>
      <c r="H4" s="47" t="s">
        <v>108</v>
      </c>
      <c r="I4" s="43"/>
      <c r="J4" s="43"/>
      <c r="K4" s="43"/>
    </row>
    <row r="5" spans="1:11" ht="21.75" customHeight="1">
      <c r="A5" s="441" t="s">
        <v>109</v>
      </c>
      <c r="B5" s="442"/>
      <c r="C5" s="442"/>
      <c r="D5" s="443" t="s">
        <v>381</v>
      </c>
      <c r="E5" s="443" t="s">
        <v>509</v>
      </c>
      <c r="F5" s="442" t="s">
        <v>110</v>
      </c>
      <c r="G5" s="442"/>
      <c r="H5" s="445" t="s">
        <v>111</v>
      </c>
      <c r="I5" s="43"/>
      <c r="J5" s="43"/>
      <c r="K5" s="43"/>
    </row>
    <row r="6" spans="1:11" ht="21.75" customHeight="1" thickBot="1">
      <c r="A6" s="48" t="s">
        <v>112</v>
      </c>
      <c r="B6" s="49" t="s">
        <v>113</v>
      </c>
      <c r="C6" s="49" t="s">
        <v>114</v>
      </c>
      <c r="D6" s="444"/>
      <c r="E6" s="444"/>
      <c r="F6" s="49" t="s">
        <v>115</v>
      </c>
      <c r="G6" s="49" t="s">
        <v>116</v>
      </c>
      <c r="H6" s="479"/>
      <c r="I6" s="43"/>
      <c r="J6" s="43"/>
      <c r="K6" s="43"/>
    </row>
    <row r="7" spans="1:11" ht="33" customHeight="1">
      <c r="A7" s="50" t="s">
        <v>380</v>
      </c>
      <c r="B7" s="51"/>
      <c r="C7" s="51"/>
      <c r="D7" s="52">
        <f>SUM(D8)</f>
        <v>3395000</v>
      </c>
      <c r="E7" s="52">
        <f>SUM(E8)</f>
        <v>3575000</v>
      </c>
      <c r="F7" s="52" t="str">
        <f>IF(D7&gt;E7,D7-E7," ")</f>
        <v xml:space="preserve"> </v>
      </c>
      <c r="G7" s="53">
        <f>IF(E7&gt;D7,E7-D7," ")</f>
        <v>180000</v>
      </c>
      <c r="H7" s="54"/>
      <c r="I7" s="43"/>
      <c r="J7" s="43"/>
      <c r="K7" s="43"/>
    </row>
    <row r="8" spans="1:11" ht="33" customHeight="1">
      <c r="A8" s="55"/>
      <c r="B8" s="56" t="s">
        <v>117</v>
      </c>
      <c r="C8" s="57"/>
      <c r="D8" s="58">
        <f>SUM(D9:D12)</f>
        <v>3395000</v>
      </c>
      <c r="E8" s="58">
        <f>SUM(E9:E12)</f>
        <v>3575000</v>
      </c>
      <c r="F8" s="58" t="str">
        <f t="shared" ref="F8:F41" si="0">IF(D8&gt;E8,D8-E8," ")</f>
        <v xml:space="preserve"> </v>
      </c>
      <c r="G8" s="72">
        <f t="shared" ref="G8:G41" si="1">IF(E8&gt;D8,E8-D8," ")</f>
        <v>180000</v>
      </c>
      <c r="H8" s="61"/>
      <c r="I8" s="43"/>
      <c r="J8" s="43"/>
      <c r="K8" s="43"/>
    </row>
    <row r="9" spans="1:11" ht="33" customHeight="1">
      <c r="A9" s="62"/>
      <c r="B9" s="462"/>
      <c r="C9" s="56" t="s">
        <v>372</v>
      </c>
      <c r="D9" s="58">
        <f>교비수입세로판!D7</f>
        <v>65000</v>
      </c>
      <c r="E9" s="58">
        <v>79900</v>
      </c>
      <c r="F9" s="58" t="str">
        <f t="shared" si="0"/>
        <v xml:space="preserve"> </v>
      </c>
      <c r="G9" s="72">
        <f t="shared" si="1"/>
        <v>14900</v>
      </c>
      <c r="H9" s="63" t="s">
        <v>376</v>
      </c>
      <c r="I9" s="43"/>
      <c r="J9" s="43"/>
      <c r="K9" s="43"/>
    </row>
    <row r="10" spans="1:11" ht="33" customHeight="1">
      <c r="A10" s="62"/>
      <c r="B10" s="483"/>
      <c r="C10" s="56" t="s">
        <v>373</v>
      </c>
      <c r="D10" s="58">
        <f>'교비수입 '!D10</f>
        <v>45000</v>
      </c>
      <c r="E10" s="58">
        <v>40100</v>
      </c>
      <c r="F10" s="58">
        <f t="shared" si="0"/>
        <v>4900</v>
      </c>
      <c r="G10" s="72" t="str">
        <f t="shared" si="1"/>
        <v xml:space="preserve"> </v>
      </c>
      <c r="H10" s="64" t="s">
        <v>377</v>
      </c>
      <c r="I10" s="43"/>
      <c r="J10" s="43"/>
      <c r="K10" s="43"/>
    </row>
    <row r="11" spans="1:11" ht="33" customHeight="1">
      <c r="A11" s="295"/>
      <c r="B11" s="483"/>
      <c r="C11" s="56" t="s">
        <v>374</v>
      </c>
      <c r="D11" s="58">
        <f>'교비수입 '!D11</f>
        <v>2195000</v>
      </c>
      <c r="E11" s="58">
        <v>2370000</v>
      </c>
      <c r="F11" s="58" t="str">
        <f t="shared" si="0"/>
        <v xml:space="preserve"> </v>
      </c>
      <c r="G11" s="72">
        <f t="shared" si="1"/>
        <v>175000</v>
      </c>
      <c r="H11" s="64" t="s">
        <v>378</v>
      </c>
      <c r="I11" s="43"/>
      <c r="J11" s="43"/>
      <c r="K11" s="43"/>
    </row>
    <row r="12" spans="1:11" ht="33" customHeight="1">
      <c r="A12" s="295"/>
      <c r="B12" s="484"/>
      <c r="C12" s="56" t="s">
        <v>375</v>
      </c>
      <c r="D12" s="58">
        <f>'교비수입 '!D12</f>
        <v>1090000</v>
      </c>
      <c r="E12" s="58">
        <v>1085000</v>
      </c>
      <c r="F12" s="58">
        <f t="shared" si="0"/>
        <v>5000</v>
      </c>
      <c r="G12" s="72" t="str">
        <f t="shared" si="1"/>
        <v xml:space="preserve"> </v>
      </c>
      <c r="H12" s="64" t="s">
        <v>379</v>
      </c>
      <c r="I12" s="43"/>
      <c r="J12" s="43"/>
      <c r="K12" s="43"/>
    </row>
    <row r="13" spans="1:11" ht="33" customHeight="1">
      <c r="A13" s="348" t="s">
        <v>532</v>
      </c>
      <c r="B13" s="392"/>
      <c r="C13" s="56"/>
      <c r="D13" s="58"/>
      <c r="E13" s="58">
        <f>E14</f>
        <v>75000</v>
      </c>
      <c r="F13" s="58" t="str">
        <f t="shared" si="0"/>
        <v xml:space="preserve"> </v>
      </c>
      <c r="G13" s="72">
        <f t="shared" si="1"/>
        <v>75000</v>
      </c>
      <c r="H13" s="64"/>
      <c r="I13" s="43"/>
      <c r="J13" s="43"/>
      <c r="K13" s="43"/>
    </row>
    <row r="14" spans="1:11" ht="33" customHeight="1">
      <c r="A14" s="384"/>
      <c r="B14" s="390" t="s">
        <v>533</v>
      </c>
      <c r="C14" s="56"/>
      <c r="D14" s="58"/>
      <c r="E14" s="58">
        <v>75000</v>
      </c>
      <c r="F14" s="58" t="str">
        <f t="shared" si="0"/>
        <v xml:space="preserve"> </v>
      </c>
      <c r="G14" s="72">
        <f t="shared" si="1"/>
        <v>75000</v>
      </c>
      <c r="H14" s="64"/>
      <c r="I14" s="43"/>
      <c r="J14" s="43"/>
      <c r="K14" s="43"/>
    </row>
    <row r="15" spans="1:11" ht="33" customHeight="1">
      <c r="A15" s="348" t="s">
        <v>505</v>
      </c>
      <c r="B15" s="374"/>
      <c r="C15" s="56"/>
      <c r="D15" s="58"/>
      <c r="E15" s="58">
        <v>5536000</v>
      </c>
      <c r="F15" s="58" t="str">
        <f t="shared" si="0"/>
        <v xml:space="preserve"> </v>
      </c>
      <c r="G15" s="72">
        <f t="shared" si="1"/>
        <v>5536000</v>
      </c>
      <c r="H15" s="64"/>
      <c r="I15" s="43"/>
      <c r="J15" s="43"/>
      <c r="K15" s="43"/>
    </row>
    <row r="16" spans="1:11" ht="33" customHeight="1">
      <c r="A16" s="372"/>
      <c r="B16" s="373" t="s">
        <v>506</v>
      </c>
      <c r="C16" s="56"/>
      <c r="D16" s="58"/>
      <c r="E16" s="58">
        <v>4779000</v>
      </c>
      <c r="F16" s="58" t="str">
        <f t="shared" si="0"/>
        <v xml:space="preserve"> </v>
      </c>
      <c r="G16" s="72">
        <f t="shared" si="1"/>
        <v>4779000</v>
      </c>
      <c r="H16" s="64"/>
      <c r="I16" s="43"/>
      <c r="J16" s="43"/>
      <c r="K16" s="43"/>
    </row>
    <row r="17" spans="1:11" ht="33" customHeight="1">
      <c r="A17" s="372"/>
      <c r="B17" s="387"/>
      <c r="C17" s="56" t="s">
        <v>507</v>
      </c>
      <c r="D17" s="58"/>
      <c r="E17" s="58">
        <v>2134000</v>
      </c>
      <c r="F17" s="58" t="str">
        <f t="shared" si="0"/>
        <v xml:space="preserve"> </v>
      </c>
      <c r="G17" s="72">
        <f t="shared" si="1"/>
        <v>2134000</v>
      </c>
      <c r="H17" s="64"/>
      <c r="I17" s="43"/>
      <c r="J17" s="43"/>
      <c r="K17" s="43"/>
    </row>
    <row r="18" spans="1:11" ht="33" customHeight="1">
      <c r="A18" s="385"/>
      <c r="B18" s="392"/>
      <c r="C18" s="56" t="s">
        <v>508</v>
      </c>
      <c r="D18" s="58"/>
      <c r="E18" s="58">
        <v>160000</v>
      </c>
      <c r="F18" s="58" t="str">
        <f t="shared" si="0"/>
        <v xml:space="preserve"> </v>
      </c>
      <c r="G18" s="72">
        <f t="shared" si="1"/>
        <v>160000</v>
      </c>
      <c r="H18" s="64"/>
      <c r="I18" s="43"/>
      <c r="J18" s="43"/>
      <c r="K18" s="43"/>
    </row>
    <row r="19" spans="1:11" ht="33" customHeight="1">
      <c r="A19" s="372"/>
      <c r="B19" s="374"/>
      <c r="C19" s="56" t="s">
        <v>510</v>
      </c>
      <c r="D19" s="58"/>
      <c r="E19" s="58">
        <v>2485000</v>
      </c>
      <c r="F19" s="58" t="str">
        <f t="shared" si="0"/>
        <v xml:space="preserve"> </v>
      </c>
      <c r="G19" s="72">
        <f t="shared" si="1"/>
        <v>2485000</v>
      </c>
      <c r="H19" s="64"/>
      <c r="I19" s="43"/>
      <c r="J19" s="43"/>
      <c r="K19" s="43"/>
    </row>
    <row r="20" spans="1:11" ht="33" customHeight="1">
      <c r="A20" s="376"/>
      <c r="B20" s="380" t="s">
        <v>514</v>
      </c>
      <c r="C20" s="56"/>
      <c r="D20" s="58">
        <v>0</v>
      </c>
      <c r="E20" s="58">
        <v>0</v>
      </c>
      <c r="F20" s="58" t="str">
        <f t="shared" si="0"/>
        <v xml:space="preserve"> </v>
      </c>
      <c r="G20" s="72" t="str">
        <f t="shared" si="1"/>
        <v xml:space="preserve"> </v>
      </c>
      <c r="H20" s="64"/>
      <c r="I20" s="43"/>
      <c r="J20" s="43"/>
      <c r="K20" s="43"/>
    </row>
    <row r="21" spans="1:11" ht="33" customHeight="1">
      <c r="A21" s="376"/>
      <c r="B21" s="387"/>
      <c r="C21" s="56" t="s">
        <v>515</v>
      </c>
      <c r="D21" s="58">
        <v>0</v>
      </c>
      <c r="E21" s="58">
        <v>0</v>
      </c>
      <c r="F21" s="58" t="str">
        <f t="shared" si="0"/>
        <v xml:space="preserve"> </v>
      </c>
      <c r="G21" s="72" t="str">
        <f t="shared" si="1"/>
        <v xml:space="preserve"> </v>
      </c>
      <c r="H21" s="64"/>
      <c r="I21" s="43"/>
      <c r="J21" s="43"/>
      <c r="K21" s="43"/>
    </row>
    <row r="22" spans="1:11" ht="33" customHeight="1">
      <c r="A22" s="376"/>
      <c r="B22" s="382"/>
      <c r="C22" s="56" t="s">
        <v>516</v>
      </c>
      <c r="D22" s="58">
        <v>0</v>
      </c>
      <c r="E22" s="58">
        <v>0</v>
      </c>
      <c r="F22" s="58" t="str">
        <f t="shared" si="0"/>
        <v xml:space="preserve"> </v>
      </c>
      <c r="G22" s="72" t="str">
        <f t="shared" si="1"/>
        <v xml:space="preserve"> </v>
      </c>
      <c r="H22" s="64"/>
      <c r="I22" s="43"/>
      <c r="J22" s="43"/>
      <c r="K22" s="43"/>
    </row>
    <row r="23" spans="1:11" ht="33" customHeight="1">
      <c r="A23" s="372"/>
      <c r="B23" s="373" t="s">
        <v>511</v>
      </c>
      <c r="C23" s="56"/>
      <c r="D23" s="58"/>
      <c r="E23" s="58">
        <f>SUM(E24:E25)</f>
        <v>757000</v>
      </c>
      <c r="F23" s="58" t="str">
        <f t="shared" si="0"/>
        <v xml:space="preserve"> </v>
      </c>
      <c r="G23" s="72">
        <f t="shared" si="1"/>
        <v>757000</v>
      </c>
      <c r="H23" s="64"/>
      <c r="I23" s="43"/>
      <c r="J23" s="43"/>
      <c r="K23" s="43"/>
    </row>
    <row r="24" spans="1:11" ht="33" customHeight="1">
      <c r="A24" s="372"/>
      <c r="B24" s="387"/>
      <c r="C24" s="56" t="s">
        <v>512</v>
      </c>
      <c r="D24" s="58"/>
      <c r="E24" s="58">
        <v>700000</v>
      </c>
      <c r="F24" s="58" t="str">
        <f t="shared" si="0"/>
        <v xml:space="preserve"> </v>
      </c>
      <c r="G24" s="72">
        <f t="shared" si="1"/>
        <v>700000</v>
      </c>
      <c r="H24" s="64"/>
      <c r="I24" s="43"/>
      <c r="J24" s="43"/>
      <c r="K24" s="43"/>
    </row>
    <row r="25" spans="1:11" ht="33" customHeight="1">
      <c r="A25" s="372"/>
      <c r="B25" s="391"/>
      <c r="C25" s="56" t="s">
        <v>513</v>
      </c>
      <c r="D25" s="58"/>
      <c r="E25" s="58">
        <v>57000</v>
      </c>
      <c r="F25" s="58" t="str">
        <f t="shared" si="0"/>
        <v xml:space="preserve"> </v>
      </c>
      <c r="G25" s="72">
        <f t="shared" si="1"/>
        <v>57000</v>
      </c>
      <c r="H25" s="64"/>
      <c r="I25" s="43"/>
      <c r="J25" s="43"/>
      <c r="K25" s="43"/>
    </row>
    <row r="26" spans="1:11" ht="33" customHeight="1">
      <c r="A26" s="376"/>
      <c r="B26" s="392"/>
      <c r="C26" s="56" t="s">
        <v>517</v>
      </c>
      <c r="D26" s="58"/>
      <c r="E26" s="58">
        <v>0</v>
      </c>
      <c r="F26" s="58" t="str">
        <f t="shared" si="0"/>
        <v xml:space="preserve"> </v>
      </c>
      <c r="G26" s="72" t="str">
        <f t="shared" si="1"/>
        <v xml:space="preserve"> </v>
      </c>
      <c r="H26" s="64"/>
      <c r="I26" s="43"/>
      <c r="J26" s="43"/>
      <c r="K26" s="43"/>
    </row>
    <row r="27" spans="1:11" ht="33" customHeight="1">
      <c r="A27" s="348" t="s">
        <v>518</v>
      </c>
      <c r="B27" s="382"/>
      <c r="C27" s="56"/>
      <c r="D27" s="58"/>
      <c r="E27" s="58">
        <f>SUM(E28,E30,E33)</f>
        <v>103000</v>
      </c>
      <c r="F27" s="58" t="str">
        <f t="shared" si="0"/>
        <v xml:space="preserve"> </v>
      </c>
      <c r="G27" s="72">
        <f t="shared" si="1"/>
        <v>103000</v>
      </c>
      <c r="H27" s="64"/>
      <c r="I27" s="43"/>
      <c r="J27" s="43"/>
      <c r="K27" s="43"/>
    </row>
    <row r="28" spans="1:11" ht="33" customHeight="1">
      <c r="A28" s="376"/>
      <c r="B28" s="380" t="s">
        <v>519</v>
      </c>
      <c r="C28" s="56"/>
      <c r="D28" s="58"/>
      <c r="E28" s="58">
        <v>17000</v>
      </c>
      <c r="F28" s="58" t="str">
        <f t="shared" si="0"/>
        <v xml:space="preserve"> </v>
      </c>
      <c r="G28" s="72">
        <f t="shared" si="1"/>
        <v>17000</v>
      </c>
      <c r="H28" s="64"/>
      <c r="I28" s="43"/>
      <c r="J28" s="43"/>
      <c r="K28" s="43"/>
    </row>
    <row r="29" spans="1:11" ht="33" customHeight="1">
      <c r="A29" s="376"/>
      <c r="B29" s="382"/>
      <c r="C29" s="56" t="s">
        <v>520</v>
      </c>
      <c r="D29" s="58"/>
      <c r="E29" s="58">
        <v>17000</v>
      </c>
      <c r="F29" s="58" t="str">
        <f t="shared" si="0"/>
        <v xml:space="preserve"> </v>
      </c>
      <c r="G29" s="72">
        <f t="shared" si="1"/>
        <v>17000</v>
      </c>
      <c r="H29" s="64"/>
      <c r="I29" s="43"/>
      <c r="J29" s="43"/>
      <c r="K29" s="43"/>
    </row>
    <row r="30" spans="1:11" ht="33" customHeight="1">
      <c r="A30" s="376"/>
      <c r="B30" s="380" t="s">
        <v>521</v>
      </c>
      <c r="C30" s="56"/>
      <c r="D30" s="58"/>
      <c r="E30" s="58">
        <f>SUM(E31:E32)</f>
        <v>77000</v>
      </c>
      <c r="F30" s="58" t="str">
        <f t="shared" si="0"/>
        <v xml:space="preserve"> </v>
      </c>
      <c r="G30" s="72">
        <f t="shared" si="1"/>
        <v>77000</v>
      </c>
      <c r="H30" s="64"/>
      <c r="I30" s="43"/>
      <c r="J30" s="43"/>
      <c r="K30" s="43"/>
    </row>
    <row r="31" spans="1:11" ht="33" customHeight="1">
      <c r="A31" s="376"/>
      <c r="B31" s="389"/>
      <c r="C31" s="56" t="s">
        <v>522</v>
      </c>
      <c r="D31" s="58"/>
      <c r="E31" s="58">
        <v>2000</v>
      </c>
      <c r="F31" s="58" t="str">
        <f t="shared" si="0"/>
        <v xml:space="preserve"> </v>
      </c>
      <c r="G31" s="72">
        <f t="shared" si="1"/>
        <v>2000</v>
      </c>
      <c r="H31" s="64"/>
      <c r="I31" s="43"/>
      <c r="J31" s="43"/>
      <c r="K31" s="43"/>
    </row>
    <row r="32" spans="1:11" ht="33" customHeight="1">
      <c r="A32" s="385"/>
      <c r="B32" s="392"/>
      <c r="C32" s="56" t="s">
        <v>523</v>
      </c>
      <c r="D32" s="58"/>
      <c r="E32" s="58">
        <v>75000</v>
      </c>
      <c r="F32" s="58" t="str">
        <f t="shared" si="0"/>
        <v xml:space="preserve"> </v>
      </c>
      <c r="G32" s="72">
        <f t="shared" si="1"/>
        <v>75000</v>
      </c>
      <c r="H32" s="64"/>
      <c r="I32" s="43"/>
      <c r="J32" s="43"/>
      <c r="K32" s="43"/>
    </row>
    <row r="33" spans="1:11" ht="33" customHeight="1">
      <c r="A33" s="376"/>
      <c r="B33" s="393" t="s">
        <v>524</v>
      </c>
      <c r="C33" s="56"/>
      <c r="D33" s="58"/>
      <c r="E33" s="58">
        <f>SUM(E34:E35)</f>
        <v>9000</v>
      </c>
      <c r="F33" s="58" t="str">
        <f t="shared" si="0"/>
        <v xml:space="preserve"> </v>
      </c>
      <c r="G33" s="72">
        <f t="shared" si="1"/>
        <v>9000</v>
      </c>
      <c r="H33" s="64"/>
      <c r="I33" s="43"/>
      <c r="J33" s="43"/>
      <c r="K33" s="43"/>
    </row>
    <row r="34" spans="1:11" ht="33" customHeight="1">
      <c r="A34" s="376"/>
      <c r="B34" s="401"/>
      <c r="C34" s="123" t="s">
        <v>525</v>
      </c>
      <c r="D34" s="58"/>
      <c r="E34" s="58">
        <v>5000</v>
      </c>
      <c r="F34" s="58" t="str">
        <f t="shared" si="0"/>
        <v xml:space="preserve"> </v>
      </c>
      <c r="G34" s="72">
        <f t="shared" si="1"/>
        <v>5000</v>
      </c>
      <c r="H34" s="64"/>
      <c r="I34" s="43"/>
      <c r="J34" s="43"/>
      <c r="K34" s="43"/>
    </row>
    <row r="35" spans="1:11" ht="33" customHeight="1">
      <c r="A35" s="376"/>
      <c r="B35" s="393"/>
      <c r="C35" s="123" t="s">
        <v>526</v>
      </c>
      <c r="D35" s="58"/>
      <c r="E35" s="58">
        <v>4000</v>
      </c>
      <c r="F35" s="58" t="str">
        <f t="shared" si="0"/>
        <v xml:space="preserve"> </v>
      </c>
      <c r="G35" s="72">
        <f t="shared" si="1"/>
        <v>4000</v>
      </c>
      <c r="H35" s="64"/>
      <c r="I35" s="43"/>
      <c r="J35" s="43"/>
      <c r="K35" s="43"/>
    </row>
    <row r="36" spans="1:11" ht="33" customHeight="1">
      <c r="A36" s="82" t="s">
        <v>126</v>
      </c>
      <c r="B36" s="57"/>
      <c r="C36" s="57"/>
      <c r="D36" s="58">
        <f>SUM(D37,D39)</f>
        <v>10000</v>
      </c>
      <c r="E36" s="58">
        <f>SUM(E37,E39)</f>
        <v>29000</v>
      </c>
      <c r="F36" s="58" t="str">
        <f t="shared" si="0"/>
        <v xml:space="preserve"> </v>
      </c>
      <c r="G36" s="72">
        <f t="shared" si="1"/>
        <v>19000</v>
      </c>
      <c r="H36" s="61"/>
      <c r="I36" s="43"/>
      <c r="J36" s="43"/>
      <c r="K36" s="43"/>
    </row>
    <row r="37" spans="1:11" ht="33" customHeight="1">
      <c r="A37" s="457"/>
      <c r="B37" s="56" t="s">
        <v>127</v>
      </c>
      <c r="C37" s="57"/>
      <c r="D37" s="58">
        <f>SUM(D38)</f>
        <v>10000</v>
      </c>
      <c r="E37" s="58">
        <f>E38</f>
        <v>25000</v>
      </c>
      <c r="F37" s="58" t="str">
        <f t="shared" si="0"/>
        <v xml:space="preserve"> </v>
      </c>
      <c r="G37" s="72">
        <f t="shared" si="1"/>
        <v>15000</v>
      </c>
      <c r="H37" s="61"/>
      <c r="I37" s="43"/>
      <c r="J37" s="43"/>
      <c r="K37" s="43"/>
    </row>
    <row r="38" spans="1:11" s="84" customFormat="1" ht="33" customHeight="1" thickBot="1">
      <c r="A38" s="458"/>
      <c r="B38" s="57"/>
      <c r="C38" s="56" t="s">
        <v>128</v>
      </c>
      <c r="D38" s="58">
        <f>교비수입세로판!D35</f>
        <v>10000</v>
      </c>
      <c r="E38" s="58">
        <v>25000</v>
      </c>
      <c r="F38" s="58" t="str">
        <f t="shared" si="0"/>
        <v xml:space="preserve"> </v>
      </c>
      <c r="G38" s="72">
        <f t="shared" si="1"/>
        <v>15000</v>
      </c>
      <c r="H38" s="63"/>
      <c r="I38" s="363"/>
      <c r="J38" s="311"/>
      <c r="K38" s="311"/>
    </row>
    <row r="39" spans="1:11" ht="33" customHeight="1">
      <c r="A39" s="458"/>
      <c r="B39" s="56" t="s">
        <v>129</v>
      </c>
      <c r="C39" s="56"/>
      <c r="D39" s="58">
        <f>SUM(D40)</f>
        <v>0</v>
      </c>
      <c r="E39" s="58">
        <f>E40</f>
        <v>4000</v>
      </c>
      <c r="F39" s="58" t="str">
        <f t="shared" si="0"/>
        <v xml:space="preserve"> </v>
      </c>
      <c r="G39" s="72">
        <f t="shared" si="1"/>
        <v>4000</v>
      </c>
      <c r="H39" s="61"/>
      <c r="I39" s="43"/>
      <c r="J39" s="43"/>
      <c r="K39" s="43"/>
    </row>
    <row r="40" spans="1:11" ht="33" customHeight="1">
      <c r="A40" s="459"/>
      <c r="B40" s="88"/>
      <c r="C40" s="73" t="s">
        <v>130</v>
      </c>
      <c r="D40" s="59"/>
      <c r="E40" s="59">
        <v>4000</v>
      </c>
      <c r="F40" s="58" t="str">
        <f t="shared" si="0"/>
        <v xml:space="preserve"> </v>
      </c>
      <c r="G40" s="72">
        <f t="shared" si="1"/>
        <v>4000</v>
      </c>
      <c r="H40" s="74"/>
      <c r="I40" s="43"/>
      <c r="J40" s="43"/>
      <c r="K40" s="43"/>
    </row>
    <row r="41" spans="1:11" ht="39" customHeight="1" thickBot="1">
      <c r="A41" s="90"/>
      <c r="B41" s="444" t="s">
        <v>132</v>
      </c>
      <c r="C41" s="444"/>
      <c r="D41" s="91">
        <f>교비수입세로판!D43</f>
        <v>75000</v>
      </c>
      <c r="E41" s="91">
        <v>132000</v>
      </c>
      <c r="F41" s="79" t="str">
        <f t="shared" si="0"/>
        <v xml:space="preserve"> </v>
      </c>
      <c r="G41" s="92">
        <f t="shared" si="1"/>
        <v>57000</v>
      </c>
      <c r="H41" s="93"/>
      <c r="I41" s="43"/>
      <c r="J41" s="43"/>
      <c r="K41" s="43"/>
    </row>
    <row r="42" spans="1:11" ht="50.25" customHeight="1" thickBot="1">
      <c r="A42" s="480" t="s">
        <v>133</v>
      </c>
      <c r="B42" s="481"/>
      <c r="C42" s="481"/>
      <c r="D42" s="343">
        <f>SUM(D7,D36,D41)</f>
        <v>3480000</v>
      </c>
      <c r="E42" s="343">
        <f>SUM(E7,E13,E15,E27,E36,E41)</f>
        <v>9450000</v>
      </c>
      <c r="F42" s="344" t="str">
        <f t="shared" ref="F42" si="2">IF(D42&gt;E42,D42-E42," ")</f>
        <v xml:space="preserve"> </v>
      </c>
      <c r="G42" s="217">
        <f t="shared" ref="G42" si="3">IF(E42&gt;D42,E42-D42," ")</f>
        <v>5970000</v>
      </c>
      <c r="H42" s="345"/>
    </row>
    <row r="46" spans="1:11">
      <c r="A46" s="482"/>
      <c r="B46" s="482"/>
      <c r="C46" s="482"/>
      <c r="D46" s="482"/>
      <c r="E46" s="482"/>
      <c r="F46" s="482"/>
      <c r="G46" s="482"/>
      <c r="H46" s="482"/>
    </row>
  </sheetData>
  <sheetProtection password="CC3D" sheet="1" objects="1" scenarios="1"/>
  <mergeCells count="13">
    <mergeCell ref="A42:C42"/>
    <mergeCell ref="A46:H46"/>
    <mergeCell ref="A37:A40"/>
    <mergeCell ref="B41:C41"/>
    <mergeCell ref="B9:B12"/>
    <mergeCell ref="A1:H1"/>
    <mergeCell ref="A2:H2"/>
    <mergeCell ref="A3:H3"/>
    <mergeCell ref="A5:C5"/>
    <mergeCell ref="D5:D6"/>
    <mergeCell ref="E5:E6"/>
    <mergeCell ref="F5:G5"/>
    <mergeCell ref="H5:H6"/>
  </mergeCells>
  <phoneticPr fontId="2" type="noConversion"/>
  <printOptions horizontalCentered="1"/>
  <pageMargins left="0.23622047244094499" right="0.196850393700787" top="0.47244094488188998" bottom="0.35433070866141703" header="0.27559055118110198" footer="0.196850393700787"/>
  <pageSetup paperSize="9" scale="95" orientation="landscape" useFirstPageNumber="1" horizontalDpi="300" verticalDpi="300" r:id="rId1"/>
  <headerFooter alignWithMargins="0"/>
  <rowBreaks count="1" manualBreakCount="1">
    <brk id="4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82"/>
  <sheetViews>
    <sheetView view="pageBreakPreview" topLeftCell="A52" zoomScaleNormal="84" zoomScaleSheetLayoutView="100" workbookViewId="0">
      <selection activeCell="G71" sqref="G71"/>
    </sheetView>
  </sheetViews>
  <sheetFormatPr defaultColWidth="9" defaultRowHeight="30" customHeight="1"/>
  <cols>
    <col min="1" max="1" width="14.25" style="45" customWidth="1"/>
    <col min="2" max="2" width="12.375" style="45" customWidth="1"/>
    <col min="3" max="3" width="12.625" style="45" customWidth="1"/>
    <col min="4" max="5" width="14.375" style="45" customWidth="1"/>
    <col min="6" max="7" width="11" style="45" customWidth="1"/>
    <col min="8" max="8" width="38" style="45" customWidth="1"/>
    <col min="9" max="16384" width="9" style="45"/>
  </cols>
  <sheetData>
    <row r="1" spans="1:11" s="44" customFormat="1" ht="30" customHeight="1">
      <c r="A1" s="438" t="s">
        <v>492</v>
      </c>
      <c r="B1" s="438"/>
      <c r="C1" s="438"/>
      <c r="D1" s="438"/>
      <c r="E1" s="438"/>
      <c r="F1" s="438"/>
      <c r="G1" s="438"/>
      <c r="H1" s="438"/>
      <c r="I1" s="42"/>
      <c r="J1" s="43"/>
      <c r="K1" s="43"/>
    </row>
    <row r="2" spans="1:11" ht="18" customHeight="1">
      <c r="A2" s="440" t="s">
        <v>359</v>
      </c>
      <c r="B2" s="440"/>
      <c r="C2" s="440"/>
      <c r="D2" s="440"/>
      <c r="E2" s="440"/>
      <c r="F2" s="440"/>
      <c r="G2" s="440"/>
      <c r="H2" s="440"/>
      <c r="I2" s="43"/>
      <c r="J2" s="43"/>
      <c r="K2" s="43"/>
    </row>
    <row r="3" spans="1:11" ht="21.75" customHeight="1">
      <c r="A3" s="440" t="s">
        <v>244</v>
      </c>
      <c r="B3" s="440"/>
      <c r="C3" s="440"/>
      <c r="D3" s="440"/>
      <c r="E3" s="440"/>
      <c r="F3" s="440"/>
      <c r="G3" s="440"/>
      <c r="H3" s="440"/>
      <c r="I3" s="43"/>
      <c r="J3" s="43"/>
      <c r="K3" s="43"/>
    </row>
    <row r="4" spans="1:11" ht="24" customHeight="1" thickBot="1">
      <c r="A4" s="46" t="s">
        <v>107</v>
      </c>
      <c r="B4" s="43"/>
      <c r="C4" s="43"/>
      <c r="D4" s="43"/>
      <c r="E4" s="43"/>
      <c r="F4" s="43"/>
      <c r="G4" s="43"/>
      <c r="H4" s="47" t="s">
        <v>108</v>
      </c>
      <c r="I4" s="43"/>
      <c r="J4" s="43"/>
      <c r="K4" s="43"/>
    </row>
    <row r="5" spans="1:11" ht="19.5" customHeight="1">
      <c r="A5" s="441" t="s">
        <v>109</v>
      </c>
      <c r="B5" s="442"/>
      <c r="C5" s="442"/>
      <c r="D5" s="451" t="s">
        <v>381</v>
      </c>
      <c r="E5" s="451" t="s">
        <v>527</v>
      </c>
      <c r="F5" s="442" t="s">
        <v>110</v>
      </c>
      <c r="G5" s="442"/>
      <c r="H5" s="445" t="s">
        <v>111</v>
      </c>
      <c r="I5" s="43"/>
      <c r="J5" s="43"/>
      <c r="K5" s="43"/>
    </row>
    <row r="6" spans="1:11" ht="19.5" customHeight="1" thickBot="1">
      <c r="A6" s="48" t="s">
        <v>112</v>
      </c>
      <c r="B6" s="333" t="s">
        <v>113</v>
      </c>
      <c r="C6" s="333" t="s">
        <v>114</v>
      </c>
      <c r="D6" s="448"/>
      <c r="E6" s="448"/>
      <c r="F6" s="49" t="s">
        <v>115</v>
      </c>
      <c r="G6" s="49" t="s">
        <v>116</v>
      </c>
      <c r="H6" s="479"/>
      <c r="I6" s="43"/>
      <c r="J6" s="43"/>
      <c r="K6" s="43"/>
    </row>
    <row r="7" spans="1:11" ht="30" customHeight="1">
      <c r="A7" s="50" t="s">
        <v>135</v>
      </c>
      <c r="B7" s="51"/>
      <c r="C7" s="51"/>
      <c r="D7" s="53">
        <f>SUM(D8,D17)</f>
        <v>2070000</v>
      </c>
      <c r="E7" s="53">
        <f>SUM(E8,E17)</f>
        <v>2014000</v>
      </c>
      <c r="F7" s="53">
        <f>IF(D7&gt;E7,D7-E7," ")</f>
        <v>56000</v>
      </c>
      <c r="G7" s="53" t="str">
        <f>IF(E7&gt;D7,E7-D7," ")</f>
        <v xml:space="preserve"> </v>
      </c>
      <c r="H7" s="96"/>
      <c r="I7" s="43"/>
      <c r="J7" s="43"/>
      <c r="K7" s="43"/>
    </row>
    <row r="8" spans="1:11" ht="30" customHeight="1">
      <c r="A8" s="97"/>
      <c r="B8" s="56" t="s">
        <v>136</v>
      </c>
      <c r="C8" s="57"/>
      <c r="D8" s="72">
        <f>SUM(D9:D16)</f>
        <v>1435000</v>
      </c>
      <c r="E8" s="72">
        <f>SUM(E9:E16)</f>
        <v>1352000</v>
      </c>
      <c r="F8" s="72">
        <f t="shared" ref="F8:F57" si="0">IF(D8&gt;E8,D8-E8," ")</f>
        <v>83000</v>
      </c>
      <c r="G8" s="72" t="str">
        <f t="shared" ref="G8:G57" si="1">IF(E8&gt;D8,E8-D8," ")</f>
        <v xml:space="preserve"> </v>
      </c>
      <c r="H8" s="61"/>
      <c r="I8" s="43"/>
      <c r="J8" s="43"/>
      <c r="K8" s="43"/>
    </row>
    <row r="9" spans="1:11" ht="30" customHeight="1">
      <c r="A9" s="98"/>
      <c r="B9" s="99"/>
      <c r="C9" s="100" t="s">
        <v>137</v>
      </c>
      <c r="D9" s="101">
        <f>교비지출세로판!G6</f>
        <v>638000</v>
      </c>
      <c r="E9" s="101">
        <v>440000</v>
      </c>
      <c r="F9" s="102">
        <f t="shared" si="0"/>
        <v>198000</v>
      </c>
      <c r="G9" s="102" t="str">
        <f t="shared" si="1"/>
        <v xml:space="preserve"> </v>
      </c>
      <c r="H9" s="103" t="s">
        <v>385</v>
      </c>
      <c r="I9" s="43"/>
      <c r="J9" s="43"/>
      <c r="K9" s="43"/>
    </row>
    <row r="10" spans="1:11" ht="30" customHeight="1">
      <c r="A10" s="98"/>
      <c r="B10" s="340"/>
      <c r="C10" s="56" t="s">
        <v>138</v>
      </c>
      <c r="D10" s="72">
        <f>교비지출세로판!G7</f>
        <v>220000</v>
      </c>
      <c r="E10" s="72">
        <v>170000</v>
      </c>
      <c r="F10" s="72">
        <f t="shared" si="0"/>
        <v>50000</v>
      </c>
      <c r="G10" s="72" t="str">
        <f t="shared" si="1"/>
        <v xml:space="preserve"> </v>
      </c>
      <c r="H10" s="63" t="s">
        <v>383</v>
      </c>
      <c r="I10" s="43"/>
      <c r="J10" s="43"/>
      <c r="K10" s="43"/>
    </row>
    <row r="11" spans="1:11" ht="61.5" customHeight="1">
      <c r="A11" s="98"/>
      <c r="B11" s="340"/>
      <c r="C11" s="56" t="s">
        <v>139</v>
      </c>
      <c r="D11" s="72">
        <f>교비지출세로판!G8</f>
        <v>285000</v>
      </c>
      <c r="E11" s="72">
        <v>280000</v>
      </c>
      <c r="F11" s="72">
        <f>IF(D11&gt;E11,D11-E11," ")</f>
        <v>5000</v>
      </c>
      <c r="G11" s="72" t="str">
        <f t="shared" si="1"/>
        <v xml:space="preserve"> </v>
      </c>
      <c r="H11" s="63" t="s">
        <v>386</v>
      </c>
      <c r="I11" s="43"/>
      <c r="J11" s="43"/>
      <c r="K11" s="43"/>
    </row>
    <row r="12" spans="1:11" ht="30" customHeight="1">
      <c r="A12" s="98"/>
      <c r="B12" s="340"/>
      <c r="C12" s="73" t="s">
        <v>302</v>
      </c>
      <c r="D12" s="60">
        <f>교비지출!D12</f>
        <v>0</v>
      </c>
      <c r="E12" s="60">
        <v>95000</v>
      </c>
      <c r="F12" s="60" t="str">
        <f>IF(D12&gt;E12,D12-E12," ")</f>
        <v xml:space="preserve"> </v>
      </c>
      <c r="G12" s="60">
        <f t="shared" si="1"/>
        <v>95000</v>
      </c>
      <c r="H12" s="74"/>
      <c r="I12" s="43"/>
      <c r="J12" s="43"/>
      <c r="K12" s="43"/>
    </row>
    <row r="13" spans="1:11" ht="52.5" customHeight="1">
      <c r="A13" s="98"/>
      <c r="B13" s="472"/>
      <c r="C13" s="100" t="s">
        <v>141</v>
      </c>
      <c r="D13" s="101">
        <f>교비지출세로판!D10</f>
        <v>285000</v>
      </c>
      <c r="E13" s="101">
        <v>285000</v>
      </c>
      <c r="F13" s="101" t="str">
        <f t="shared" si="0"/>
        <v xml:space="preserve"> </v>
      </c>
      <c r="G13" s="101" t="str">
        <f t="shared" si="1"/>
        <v xml:space="preserve"> </v>
      </c>
      <c r="H13" s="105" t="s">
        <v>316</v>
      </c>
      <c r="I13" s="43"/>
      <c r="J13" s="43"/>
      <c r="K13" s="43"/>
    </row>
    <row r="14" spans="1:11" ht="30" customHeight="1">
      <c r="A14" s="98"/>
      <c r="B14" s="472"/>
      <c r="C14" s="56" t="s">
        <v>142</v>
      </c>
      <c r="D14" s="72">
        <f>교비지출세로판!G11</f>
        <v>6000</v>
      </c>
      <c r="E14" s="72">
        <v>7000</v>
      </c>
      <c r="F14" s="72" t="str">
        <f t="shared" si="0"/>
        <v xml:space="preserve"> </v>
      </c>
      <c r="G14" s="72">
        <f t="shared" si="1"/>
        <v>1000</v>
      </c>
      <c r="H14" s="63" t="s">
        <v>143</v>
      </c>
      <c r="I14" s="43"/>
      <c r="J14" s="43"/>
      <c r="K14" s="43"/>
    </row>
    <row r="15" spans="1:11" ht="30" customHeight="1">
      <c r="A15" s="98"/>
      <c r="B15" s="340"/>
      <c r="C15" s="56" t="s">
        <v>144</v>
      </c>
      <c r="D15" s="72">
        <f>교비지출세로판!D12</f>
        <v>1000</v>
      </c>
      <c r="E15" s="72">
        <v>75000</v>
      </c>
      <c r="F15" s="72" t="str">
        <f t="shared" si="0"/>
        <v xml:space="preserve"> </v>
      </c>
      <c r="G15" s="72">
        <f t="shared" si="1"/>
        <v>74000</v>
      </c>
      <c r="H15" s="63" t="s">
        <v>270</v>
      </c>
      <c r="I15" s="43"/>
      <c r="J15" s="43"/>
      <c r="K15" s="43"/>
    </row>
    <row r="16" spans="1:11" ht="30" customHeight="1">
      <c r="A16" s="98"/>
      <c r="B16" s="104"/>
      <c r="C16" s="56" t="s">
        <v>145</v>
      </c>
      <c r="D16" s="72">
        <f>교비지출세로판!G13</f>
        <v>0</v>
      </c>
      <c r="E16" s="72">
        <f>교비지출세로판!H13</f>
        <v>0</v>
      </c>
      <c r="F16" s="72" t="str">
        <f t="shared" si="0"/>
        <v xml:space="preserve"> </v>
      </c>
      <c r="G16" s="72" t="str">
        <f t="shared" si="1"/>
        <v xml:space="preserve"> </v>
      </c>
      <c r="H16" s="63"/>
      <c r="I16" s="43"/>
      <c r="J16" s="43"/>
      <c r="K16" s="43"/>
    </row>
    <row r="17" spans="1:11" ht="30" customHeight="1">
      <c r="A17" s="385"/>
      <c r="B17" s="56" t="s">
        <v>146</v>
      </c>
      <c r="C17" s="56"/>
      <c r="D17" s="72">
        <f>SUM(D18:D24)</f>
        <v>635000</v>
      </c>
      <c r="E17" s="72">
        <f>SUM(E18:E24)</f>
        <v>662000</v>
      </c>
      <c r="F17" s="72" t="str">
        <f t="shared" si="0"/>
        <v xml:space="preserve"> </v>
      </c>
      <c r="G17" s="72">
        <f t="shared" si="1"/>
        <v>27000</v>
      </c>
      <c r="H17" s="61"/>
      <c r="I17" s="43"/>
      <c r="J17" s="43"/>
      <c r="K17" s="43"/>
    </row>
    <row r="18" spans="1:11" ht="30" customHeight="1">
      <c r="A18" s="331"/>
      <c r="B18" s="354"/>
      <c r="C18" s="109" t="s">
        <v>147</v>
      </c>
      <c r="D18" s="102">
        <f>교비지출세로판!G15</f>
        <v>220000</v>
      </c>
      <c r="E18" s="102">
        <v>225000</v>
      </c>
      <c r="F18" s="102" t="str">
        <f t="shared" si="0"/>
        <v xml:space="preserve"> </v>
      </c>
      <c r="G18" s="102">
        <f t="shared" si="1"/>
        <v>5000</v>
      </c>
      <c r="H18" s="85" t="s">
        <v>148</v>
      </c>
      <c r="I18" s="43"/>
      <c r="J18" s="43"/>
      <c r="K18" s="43"/>
    </row>
    <row r="19" spans="1:11" ht="36.75" customHeight="1">
      <c r="A19" s="458"/>
      <c r="B19" s="463"/>
      <c r="C19" s="73" t="s">
        <v>149</v>
      </c>
      <c r="D19" s="60">
        <f>교비지출세로판!G16</f>
        <v>120000</v>
      </c>
      <c r="E19" s="60">
        <v>115000</v>
      </c>
      <c r="F19" s="60">
        <f t="shared" si="0"/>
        <v>5000</v>
      </c>
      <c r="G19" s="60" t="str">
        <f t="shared" si="1"/>
        <v xml:space="preserve"> </v>
      </c>
      <c r="H19" s="74" t="s">
        <v>384</v>
      </c>
      <c r="I19" s="43"/>
      <c r="J19" s="43"/>
      <c r="K19" s="43"/>
    </row>
    <row r="20" spans="1:11" ht="41.25" customHeight="1">
      <c r="A20" s="458"/>
      <c r="B20" s="463"/>
      <c r="C20" s="73" t="s">
        <v>150</v>
      </c>
      <c r="D20" s="60">
        <f>교비지출세로판!G17</f>
        <v>125000</v>
      </c>
      <c r="E20" s="60">
        <v>120000</v>
      </c>
      <c r="F20" s="60">
        <f t="shared" si="0"/>
        <v>5000</v>
      </c>
      <c r="G20" s="60" t="str">
        <f t="shared" si="1"/>
        <v xml:space="preserve"> </v>
      </c>
      <c r="H20" s="74" t="s">
        <v>387</v>
      </c>
      <c r="I20" s="43"/>
      <c r="J20" s="43"/>
      <c r="K20" s="43"/>
    </row>
    <row r="21" spans="1:11" ht="39" customHeight="1">
      <c r="A21" s="458"/>
      <c r="B21" s="338"/>
      <c r="C21" s="56" t="s">
        <v>151</v>
      </c>
      <c r="D21" s="72">
        <f>교비지출!D21</f>
        <v>0</v>
      </c>
      <c r="E21" s="72">
        <v>55000</v>
      </c>
      <c r="F21" s="72" t="str">
        <f t="shared" si="0"/>
        <v xml:space="preserve"> </v>
      </c>
      <c r="G21" s="72">
        <f t="shared" si="1"/>
        <v>55000</v>
      </c>
      <c r="H21" s="63"/>
      <c r="I21" s="43"/>
      <c r="J21" s="43"/>
      <c r="K21" s="43"/>
    </row>
    <row r="22" spans="1:11" ht="40.5" customHeight="1">
      <c r="A22" s="458"/>
      <c r="B22" s="338"/>
      <c r="C22" s="66" t="s">
        <v>152</v>
      </c>
      <c r="D22" s="107">
        <f>교비지출세로판!G19</f>
        <v>156000</v>
      </c>
      <c r="E22" s="107">
        <v>135000</v>
      </c>
      <c r="F22" s="107">
        <f t="shared" si="0"/>
        <v>21000</v>
      </c>
      <c r="G22" s="107" t="str">
        <f t="shared" si="1"/>
        <v xml:space="preserve"> </v>
      </c>
      <c r="H22" s="70" t="s">
        <v>388</v>
      </c>
      <c r="I22" s="43"/>
      <c r="J22" s="43"/>
      <c r="K22" s="43"/>
    </row>
    <row r="23" spans="1:11" ht="30" customHeight="1">
      <c r="A23" s="458"/>
      <c r="B23" s="338"/>
      <c r="C23" s="66" t="s">
        <v>153</v>
      </c>
      <c r="D23" s="107">
        <f>교비지출세로판!G20</f>
        <v>2000</v>
      </c>
      <c r="E23" s="107">
        <v>2000</v>
      </c>
      <c r="F23" s="107" t="str">
        <f t="shared" si="0"/>
        <v xml:space="preserve"> </v>
      </c>
      <c r="G23" s="107" t="str">
        <f t="shared" si="1"/>
        <v xml:space="preserve"> </v>
      </c>
      <c r="H23" s="70" t="s">
        <v>389</v>
      </c>
      <c r="I23" s="43"/>
      <c r="J23" s="43"/>
      <c r="K23" s="43"/>
    </row>
    <row r="24" spans="1:11" ht="43.5" customHeight="1">
      <c r="A24" s="332"/>
      <c r="B24" s="339"/>
      <c r="C24" s="56" t="s">
        <v>154</v>
      </c>
      <c r="D24" s="72">
        <f>교비지출세로판!G21</f>
        <v>12000</v>
      </c>
      <c r="E24" s="72">
        <v>10000</v>
      </c>
      <c r="F24" s="72">
        <f t="shared" si="0"/>
        <v>2000</v>
      </c>
      <c r="G24" s="72" t="str">
        <f t="shared" si="1"/>
        <v xml:space="preserve"> </v>
      </c>
      <c r="H24" s="63" t="s">
        <v>390</v>
      </c>
      <c r="I24" s="43"/>
      <c r="J24" s="43"/>
      <c r="K24" s="43"/>
    </row>
    <row r="25" spans="1:11" ht="30" customHeight="1">
      <c r="A25" s="108" t="s">
        <v>155</v>
      </c>
      <c r="B25" s="88"/>
      <c r="C25" s="88"/>
      <c r="D25" s="60">
        <f>SUM(D26,D33,D43)</f>
        <v>762000</v>
      </c>
      <c r="E25" s="60">
        <f>SUM(E26,E33,E43)</f>
        <v>924000</v>
      </c>
      <c r="F25" s="60" t="str">
        <f t="shared" si="0"/>
        <v xml:space="preserve"> </v>
      </c>
      <c r="G25" s="60">
        <f t="shared" si="1"/>
        <v>162000</v>
      </c>
      <c r="H25" s="80"/>
      <c r="I25" s="43"/>
      <c r="J25" s="43"/>
      <c r="K25" s="43"/>
    </row>
    <row r="26" spans="1:11" ht="30" customHeight="1">
      <c r="A26" s="457"/>
      <c r="B26" s="56" t="s">
        <v>156</v>
      </c>
      <c r="C26" s="57"/>
      <c r="D26" s="72">
        <f>SUM(D27:D32)</f>
        <v>195000</v>
      </c>
      <c r="E26" s="72">
        <f>SUM(E27:E32)</f>
        <v>221000</v>
      </c>
      <c r="F26" s="72" t="str">
        <f t="shared" si="0"/>
        <v xml:space="preserve"> </v>
      </c>
      <c r="G26" s="72">
        <f t="shared" si="1"/>
        <v>26000</v>
      </c>
      <c r="H26" s="61"/>
      <c r="I26" s="43"/>
      <c r="J26" s="43"/>
      <c r="K26" s="43"/>
    </row>
    <row r="27" spans="1:11" ht="36" customHeight="1">
      <c r="A27" s="458"/>
      <c r="B27" s="463"/>
      <c r="C27" s="73" t="s">
        <v>157</v>
      </c>
      <c r="D27" s="60">
        <f>교비지출세로판!D24</f>
        <v>50000</v>
      </c>
      <c r="E27" s="60">
        <v>80000</v>
      </c>
      <c r="F27" s="60" t="str">
        <f t="shared" si="0"/>
        <v xml:space="preserve"> </v>
      </c>
      <c r="G27" s="60">
        <f t="shared" si="1"/>
        <v>30000</v>
      </c>
      <c r="H27" s="74" t="s">
        <v>232</v>
      </c>
      <c r="I27" s="43"/>
      <c r="J27" s="43"/>
      <c r="K27" s="43"/>
    </row>
    <row r="28" spans="1:11" ht="36" customHeight="1">
      <c r="A28" s="77"/>
      <c r="B28" s="463"/>
      <c r="C28" s="56" t="s">
        <v>158</v>
      </c>
      <c r="D28" s="72">
        <f>교비지출세로판!G25</f>
        <v>6000</v>
      </c>
      <c r="E28" s="72">
        <v>6000</v>
      </c>
      <c r="F28" s="72" t="str">
        <f t="shared" si="0"/>
        <v xml:space="preserve"> </v>
      </c>
      <c r="G28" s="72" t="str">
        <f t="shared" si="1"/>
        <v xml:space="preserve"> </v>
      </c>
      <c r="H28" s="63" t="s">
        <v>159</v>
      </c>
      <c r="I28" s="43"/>
      <c r="J28" s="43"/>
      <c r="K28" s="43"/>
    </row>
    <row r="29" spans="1:11" ht="36" customHeight="1">
      <c r="A29" s="77"/>
      <c r="B29" s="338"/>
      <c r="C29" s="56" t="s">
        <v>160</v>
      </c>
      <c r="D29" s="72">
        <f>교비지출세로판!D26</f>
        <v>2000</v>
      </c>
      <c r="E29" s="72">
        <v>3000</v>
      </c>
      <c r="F29" s="72" t="str">
        <f t="shared" si="0"/>
        <v xml:space="preserve"> </v>
      </c>
      <c r="G29" s="72">
        <f t="shared" si="1"/>
        <v>1000</v>
      </c>
      <c r="H29" s="63" t="s">
        <v>161</v>
      </c>
      <c r="I29" s="43"/>
      <c r="J29" s="43"/>
      <c r="K29" s="43"/>
    </row>
    <row r="30" spans="1:11" ht="36" customHeight="1">
      <c r="A30" s="385"/>
      <c r="B30" s="390"/>
      <c r="C30" s="56" t="s">
        <v>162</v>
      </c>
      <c r="D30" s="72">
        <f>교비지출세로판!D27</f>
        <v>90000</v>
      </c>
      <c r="E30" s="72">
        <v>85000</v>
      </c>
      <c r="F30" s="72">
        <f t="shared" si="0"/>
        <v>5000</v>
      </c>
      <c r="G30" s="72" t="str">
        <f t="shared" si="1"/>
        <v xml:space="preserve"> </v>
      </c>
      <c r="H30" s="63" t="s">
        <v>391</v>
      </c>
      <c r="I30" s="43"/>
      <c r="J30" s="43"/>
      <c r="K30" s="43"/>
    </row>
    <row r="31" spans="1:11" ht="36" customHeight="1">
      <c r="A31" s="330"/>
      <c r="B31" s="354"/>
      <c r="C31" s="56" t="s">
        <v>163</v>
      </c>
      <c r="D31" s="72">
        <f>교비지출세로판!D28</f>
        <v>12000</v>
      </c>
      <c r="E31" s="72">
        <v>12000</v>
      </c>
      <c r="F31" s="72" t="str">
        <f t="shared" si="0"/>
        <v xml:space="preserve"> </v>
      </c>
      <c r="G31" s="72" t="str">
        <f t="shared" si="1"/>
        <v xml:space="preserve"> </v>
      </c>
      <c r="H31" s="63" t="s">
        <v>317</v>
      </c>
      <c r="I31" s="43"/>
      <c r="J31" s="43"/>
      <c r="K31" s="43"/>
    </row>
    <row r="32" spans="1:11" ht="39" customHeight="1">
      <c r="A32" s="458"/>
      <c r="B32" s="339"/>
      <c r="C32" s="109" t="s">
        <v>164</v>
      </c>
      <c r="D32" s="102">
        <f>교비지출세로판!G29</f>
        <v>35000</v>
      </c>
      <c r="E32" s="102">
        <v>35000</v>
      </c>
      <c r="F32" s="102" t="str">
        <f t="shared" si="0"/>
        <v xml:space="preserve"> </v>
      </c>
      <c r="G32" s="102" t="str">
        <f t="shared" si="1"/>
        <v xml:space="preserve"> </v>
      </c>
      <c r="H32" s="85" t="s">
        <v>318</v>
      </c>
      <c r="I32" s="43"/>
      <c r="J32" s="43"/>
      <c r="K32" s="43"/>
    </row>
    <row r="33" spans="1:11" ht="36.75" customHeight="1">
      <c r="A33" s="458"/>
      <c r="B33" s="73" t="s">
        <v>165</v>
      </c>
      <c r="C33" s="73"/>
      <c r="D33" s="60">
        <f>SUM(D34:D42)</f>
        <v>341000</v>
      </c>
      <c r="E33" s="60">
        <f>SUM(E34:E42)</f>
        <v>331000</v>
      </c>
      <c r="F33" s="60">
        <f t="shared" si="0"/>
        <v>10000</v>
      </c>
      <c r="G33" s="60" t="str">
        <f t="shared" si="1"/>
        <v xml:space="preserve"> </v>
      </c>
      <c r="H33" s="80"/>
      <c r="I33" s="43"/>
      <c r="J33" s="43"/>
      <c r="K33" s="43"/>
    </row>
    <row r="34" spans="1:11" ht="57" customHeight="1">
      <c r="A34" s="458"/>
      <c r="B34" s="354"/>
      <c r="C34" s="119" t="s">
        <v>166</v>
      </c>
      <c r="D34" s="120">
        <f>교비지출세로판!D31</f>
        <v>80000</v>
      </c>
      <c r="E34" s="120">
        <v>68000</v>
      </c>
      <c r="F34" s="120">
        <f t="shared" si="0"/>
        <v>12000</v>
      </c>
      <c r="G34" s="120" t="str">
        <f t="shared" si="1"/>
        <v xml:space="preserve"> </v>
      </c>
      <c r="H34" s="121" t="s">
        <v>392</v>
      </c>
      <c r="I34" s="43"/>
      <c r="J34" s="43"/>
      <c r="K34" s="43"/>
    </row>
    <row r="35" spans="1:11" ht="37.5" customHeight="1">
      <c r="A35" s="458"/>
      <c r="B35" s="463"/>
      <c r="C35" s="56" t="s">
        <v>167</v>
      </c>
      <c r="D35" s="72">
        <f>교비지출세로판!D32</f>
        <v>35000</v>
      </c>
      <c r="E35" s="72">
        <v>32000</v>
      </c>
      <c r="F35" s="72">
        <f t="shared" si="0"/>
        <v>3000</v>
      </c>
      <c r="G35" s="72" t="str">
        <f t="shared" si="1"/>
        <v xml:space="preserve"> </v>
      </c>
      <c r="H35" s="63" t="s">
        <v>168</v>
      </c>
      <c r="I35" s="43"/>
      <c r="J35" s="43"/>
      <c r="K35" s="43"/>
    </row>
    <row r="36" spans="1:11" ht="37.5" customHeight="1">
      <c r="A36" s="458"/>
      <c r="B36" s="463"/>
      <c r="C36" s="73" t="s">
        <v>169</v>
      </c>
      <c r="D36" s="60">
        <f>교비지출세로판!D33</f>
        <v>40000</v>
      </c>
      <c r="E36" s="60">
        <v>45000</v>
      </c>
      <c r="F36" s="60" t="str">
        <f t="shared" si="0"/>
        <v xml:space="preserve"> </v>
      </c>
      <c r="G36" s="60">
        <f t="shared" si="1"/>
        <v>5000</v>
      </c>
      <c r="H36" s="74" t="s">
        <v>393</v>
      </c>
      <c r="I36" s="43"/>
      <c r="J36" s="43"/>
      <c r="K36" s="43"/>
    </row>
    <row r="37" spans="1:11" ht="37.5" customHeight="1">
      <c r="A37" s="458"/>
      <c r="B37" s="463"/>
      <c r="C37" s="100" t="s">
        <v>170</v>
      </c>
      <c r="D37" s="101">
        <f>교비지출세로판!D34</f>
        <v>6000</v>
      </c>
      <c r="E37" s="101">
        <v>8000</v>
      </c>
      <c r="F37" s="101" t="str">
        <f t="shared" si="0"/>
        <v xml:space="preserve"> </v>
      </c>
      <c r="G37" s="101">
        <f t="shared" si="1"/>
        <v>2000</v>
      </c>
      <c r="H37" s="105" t="s">
        <v>394</v>
      </c>
      <c r="I37" s="43"/>
      <c r="J37" s="43"/>
      <c r="K37" s="43"/>
    </row>
    <row r="38" spans="1:11" ht="32.25" customHeight="1">
      <c r="A38" s="458"/>
      <c r="B38" s="463"/>
      <c r="C38" s="73" t="s">
        <v>171</v>
      </c>
      <c r="D38" s="60">
        <f>교비지출세로판!D35</f>
        <v>35000</v>
      </c>
      <c r="E38" s="60">
        <v>35000</v>
      </c>
      <c r="F38" s="60" t="str">
        <f t="shared" si="0"/>
        <v xml:space="preserve"> </v>
      </c>
      <c r="G38" s="60" t="str">
        <f t="shared" si="1"/>
        <v xml:space="preserve"> </v>
      </c>
      <c r="H38" s="74" t="s">
        <v>172</v>
      </c>
      <c r="I38" s="43"/>
      <c r="J38" s="43"/>
      <c r="K38" s="43"/>
    </row>
    <row r="39" spans="1:11" ht="39" customHeight="1">
      <c r="A39" s="331"/>
      <c r="B39" s="338"/>
      <c r="C39" s="73" t="s">
        <v>173</v>
      </c>
      <c r="D39" s="60">
        <f>교비지출세로판!D36</f>
        <v>90000</v>
      </c>
      <c r="E39" s="60">
        <v>88000</v>
      </c>
      <c r="F39" s="60">
        <f t="shared" si="0"/>
        <v>2000</v>
      </c>
      <c r="G39" s="60" t="str">
        <f t="shared" si="1"/>
        <v xml:space="preserve"> </v>
      </c>
      <c r="H39" s="74" t="s">
        <v>319</v>
      </c>
      <c r="I39" s="43"/>
      <c r="J39" s="43"/>
      <c r="K39" s="43"/>
    </row>
    <row r="40" spans="1:11" ht="42" customHeight="1">
      <c r="A40" s="458"/>
      <c r="B40" s="463"/>
      <c r="C40" s="56" t="s">
        <v>174</v>
      </c>
      <c r="D40" s="72">
        <f>교비지출세로판!D37</f>
        <v>35000</v>
      </c>
      <c r="E40" s="72">
        <v>35000</v>
      </c>
      <c r="F40" s="72" t="str">
        <f t="shared" si="0"/>
        <v xml:space="preserve"> </v>
      </c>
      <c r="G40" s="72" t="str">
        <f t="shared" si="1"/>
        <v xml:space="preserve"> </v>
      </c>
      <c r="H40" s="63" t="s">
        <v>320</v>
      </c>
      <c r="I40" s="43"/>
      <c r="J40" s="43"/>
      <c r="K40" s="43"/>
    </row>
    <row r="41" spans="1:11" ht="36" customHeight="1">
      <c r="A41" s="458"/>
      <c r="B41" s="463"/>
      <c r="C41" s="73" t="s">
        <v>175</v>
      </c>
      <c r="D41" s="60">
        <f>교비지출세로판!G38</f>
        <v>18000</v>
      </c>
      <c r="E41" s="60">
        <v>18000</v>
      </c>
      <c r="F41" s="60" t="str">
        <f t="shared" si="0"/>
        <v xml:space="preserve"> </v>
      </c>
      <c r="G41" s="60" t="str">
        <f t="shared" si="1"/>
        <v xml:space="preserve"> </v>
      </c>
      <c r="H41" s="74" t="s">
        <v>321</v>
      </c>
      <c r="I41" s="43"/>
      <c r="J41" s="43"/>
      <c r="K41" s="43"/>
    </row>
    <row r="42" spans="1:11" ht="36" customHeight="1">
      <c r="A42" s="385"/>
      <c r="B42" s="390"/>
      <c r="C42" s="56" t="s">
        <v>176</v>
      </c>
      <c r="D42" s="72">
        <f>교비지출세로판!G39</f>
        <v>2000</v>
      </c>
      <c r="E42" s="72">
        <v>2000</v>
      </c>
      <c r="F42" s="72" t="str">
        <f t="shared" si="0"/>
        <v xml:space="preserve"> </v>
      </c>
      <c r="G42" s="72" t="str">
        <f t="shared" si="1"/>
        <v xml:space="preserve"> </v>
      </c>
      <c r="H42" s="61" t="s">
        <v>177</v>
      </c>
      <c r="I42" s="43"/>
      <c r="J42" s="43"/>
      <c r="K42" s="43"/>
    </row>
    <row r="43" spans="1:11" ht="30" customHeight="1">
      <c r="A43" s="350"/>
      <c r="B43" s="56" t="s">
        <v>178</v>
      </c>
      <c r="C43" s="56"/>
      <c r="D43" s="72">
        <f>SUM(D44:D52)</f>
        <v>226000</v>
      </c>
      <c r="E43" s="72">
        <f>SUM(E44:E52)</f>
        <v>372000</v>
      </c>
      <c r="F43" s="72" t="str">
        <f t="shared" si="0"/>
        <v xml:space="preserve"> </v>
      </c>
      <c r="G43" s="72">
        <f t="shared" si="1"/>
        <v>146000</v>
      </c>
      <c r="H43" s="61"/>
      <c r="I43" s="43"/>
      <c r="J43" s="43"/>
      <c r="K43" s="43"/>
    </row>
    <row r="44" spans="1:11" ht="48" customHeight="1">
      <c r="A44" s="331"/>
      <c r="B44" s="66"/>
      <c r="C44" s="86" t="s">
        <v>179</v>
      </c>
      <c r="D44" s="69">
        <f>교비지출세로판!G41</f>
        <v>52000</v>
      </c>
      <c r="E44" s="69">
        <v>65000</v>
      </c>
      <c r="F44" s="69" t="str">
        <f t="shared" si="0"/>
        <v xml:space="preserve"> </v>
      </c>
      <c r="G44" s="69">
        <f t="shared" si="1"/>
        <v>13000</v>
      </c>
      <c r="H44" s="87" t="s">
        <v>395</v>
      </c>
      <c r="I44" s="43"/>
      <c r="J44" s="43"/>
      <c r="K44" s="43"/>
    </row>
    <row r="45" spans="1:11" ht="41.25" customHeight="1">
      <c r="A45" s="458"/>
      <c r="B45" s="463"/>
      <c r="C45" s="100" t="s">
        <v>180</v>
      </c>
      <c r="D45" s="101">
        <f>교비지출세로판!D42</f>
        <v>5000</v>
      </c>
      <c r="E45" s="101">
        <v>2000</v>
      </c>
      <c r="F45" s="101">
        <f t="shared" si="0"/>
        <v>3000</v>
      </c>
      <c r="G45" s="101" t="str">
        <f t="shared" si="1"/>
        <v xml:space="preserve"> </v>
      </c>
      <c r="H45" s="105" t="s">
        <v>396</v>
      </c>
      <c r="I45" s="43"/>
      <c r="J45" s="43"/>
      <c r="K45" s="43"/>
    </row>
    <row r="46" spans="1:11" ht="57" customHeight="1">
      <c r="A46" s="458"/>
      <c r="B46" s="463"/>
      <c r="C46" s="109" t="s">
        <v>181</v>
      </c>
      <c r="D46" s="102">
        <f>교비지출세로판!D43</f>
        <v>60000</v>
      </c>
      <c r="E46" s="102">
        <v>60000</v>
      </c>
      <c r="F46" s="102" t="str">
        <f t="shared" si="0"/>
        <v xml:space="preserve"> </v>
      </c>
      <c r="G46" s="102" t="str">
        <f t="shared" si="1"/>
        <v xml:space="preserve"> </v>
      </c>
      <c r="H46" s="85" t="s">
        <v>397</v>
      </c>
      <c r="I46" s="43"/>
      <c r="J46" s="43"/>
      <c r="K46" s="43"/>
    </row>
    <row r="47" spans="1:11" ht="50.25" customHeight="1">
      <c r="A47" s="458"/>
      <c r="B47" s="463"/>
      <c r="C47" s="73" t="s">
        <v>182</v>
      </c>
      <c r="D47" s="60">
        <f>교비지출세로판!G44</f>
        <v>20000</v>
      </c>
      <c r="E47" s="60">
        <v>21000</v>
      </c>
      <c r="F47" s="60" t="str">
        <f t="shared" si="0"/>
        <v xml:space="preserve"> </v>
      </c>
      <c r="G47" s="60">
        <f t="shared" si="1"/>
        <v>1000</v>
      </c>
      <c r="H47" s="74" t="s">
        <v>183</v>
      </c>
      <c r="I47" s="43"/>
      <c r="J47" s="43"/>
      <c r="K47" s="43"/>
    </row>
    <row r="48" spans="1:11" ht="41.25" customHeight="1">
      <c r="A48" s="331"/>
      <c r="B48" s="353"/>
      <c r="C48" s="109" t="s">
        <v>184</v>
      </c>
      <c r="D48" s="102">
        <f>교비지출세로판!D45</f>
        <v>50000</v>
      </c>
      <c r="E48" s="102">
        <v>117000</v>
      </c>
      <c r="F48" s="102" t="str">
        <f t="shared" si="0"/>
        <v xml:space="preserve"> </v>
      </c>
      <c r="G48" s="102">
        <f t="shared" si="1"/>
        <v>67000</v>
      </c>
      <c r="H48" s="85" t="s">
        <v>185</v>
      </c>
      <c r="I48" s="43"/>
      <c r="J48" s="43"/>
      <c r="K48" s="43"/>
    </row>
    <row r="49" spans="1:11" ht="58.5" customHeight="1">
      <c r="A49" s="110"/>
      <c r="B49" s="86"/>
      <c r="C49" s="73" t="s">
        <v>186</v>
      </c>
      <c r="D49" s="60">
        <f>교비지출세로판!G46</f>
        <v>3000</v>
      </c>
      <c r="E49" s="60">
        <v>9000</v>
      </c>
      <c r="F49" s="60" t="str">
        <f t="shared" si="0"/>
        <v xml:space="preserve"> </v>
      </c>
      <c r="G49" s="60">
        <f t="shared" si="1"/>
        <v>6000</v>
      </c>
      <c r="H49" s="74" t="s">
        <v>322</v>
      </c>
      <c r="I49" s="43"/>
      <c r="J49" s="43"/>
      <c r="K49" s="43"/>
    </row>
    <row r="50" spans="1:11" ht="66.75" customHeight="1">
      <c r="A50" s="110"/>
      <c r="B50" s="463"/>
      <c r="C50" s="56" t="s">
        <v>187</v>
      </c>
      <c r="D50" s="72">
        <f>교비지출세로판!D47</f>
        <v>35000</v>
      </c>
      <c r="E50" s="72">
        <v>55000</v>
      </c>
      <c r="F50" s="72" t="str">
        <f t="shared" si="0"/>
        <v xml:space="preserve"> </v>
      </c>
      <c r="G50" s="72">
        <f t="shared" si="1"/>
        <v>20000</v>
      </c>
      <c r="H50" s="63" t="s">
        <v>398</v>
      </c>
      <c r="I50" s="43"/>
      <c r="J50" s="43"/>
      <c r="K50" s="43"/>
    </row>
    <row r="51" spans="1:11" ht="36" customHeight="1">
      <c r="A51" s="458"/>
      <c r="B51" s="463"/>
      <c r="C51" s="56" t="s">
        <v>188</v>
      </c>
      <c r="D51" s="72">
        <f>교비지출세로판!D48</f>
        <v>1000</v>
      </c>
      <c r="E51" s="72">
        <v>3000</v>
      </c>
      <c r="F51" s="72" t="str">
        <f t="shared" si="0"/>
        <v xml:space="preserve"> </v>
      </c>
      <c r="G51" s="72">
        <f t="shared" si="1"/>
        <v>2000</v>
      </c>
      <c r="H51" s="111" t="s">
        <v>233</v>
      </c>
      <c r="I51" s="43"/>
      <c r="J51" s="43"/>
      <c r="K51" s="43"/>
    </row>
    <row r="52" spans="1:11" ht="36" customHeight="1">
      <c r="A52" s="459"/>
      <c r="B52" s="466"/>
      <c r="C52" s="73" t="s">
        <v>189</v>
      </c>
      <c r="D52" s="60">
        <f>교비지출세로판!D49</f>
        <v>0</v>
      </c>
      <c r="E52" s="60">
        <v>40000</v>
      </c>
      <c r="F52" s="60" t="str">
        <f t="shared" si="0"/>
        <v xml:space="preserve"> </v>
      </c>
      <c r="G52" s="60">
        <f t="shared" si="1"/>
        <v>40000</v>
      </c>
      <c r="H52" s="112"/>
      <c r="I52" s="43"/>
      <c r="J52" s="43"/>
      <c r="K52" s="43"/>
    </row>
    <row r="53" spans="1:11" ht="30" customHeight="1">
      <c r="A53" s="82" t="s">
        <v>190</v>
      </c>
      <c r="B53" s="57"/>
      <c r="C53" s="57"/>
      <c r="D53" s="72">
        <f>SUM(D54,D57)</f>
        <v>548000</v>
      </c>
      <c r="E53" s="72">
        <f>SUM(E54,E57,E64)</f>
        <v>1522000</v>
      </c>
      <c r="F53" s="72" t="str">
        <f t="shared" si="0"/>
        <v xml:space="preserve"> </v>
      </c>
      <c r="G53" s="72">
        <f t="shared" si="1"/>
        <v>974000</v>
      </c>
      <c r="H53" s="61"/>
      <c r="I53" s="43"/>
      <c r="J53" s="43"/>
      <c r="K53" s="43"/>
    </row>
    <row r="54" spans="1:11" ht="30" customHeight="1">
      <c r="A54" s="110"/>
      <c r="B54" s="73" t="s">
        <v>191</v>
      </c>
      <c r="C54" s="88"/>
      <c r="D54" s="60">
        <f>SUM(D55:D56)</f>
        <v>17000</v>
      </c>
      <c r="E54" s="60">
        <f>SUM(E55:E56)</f>
        <v>164000</v>
      </c>
      <c r="F54" s="60" t="str">
        <f t="shared" si="0"/>
        <v xml:space="preserve"> </v>
      </c>
      <c r="G54" s="60">
        <f t="shared" si="1"/>
        <v>147000</v>
      </c>
      <c r="H54" s="80"/>
      <c r="I54" s="43"/>
      <c r="J54" s="43"/>
      <c r="K54" s="43"/>
    </row>
    <row r="55" spans="1:11" ht="39" customHeight="1">
      <c r="A55" s="110"/>
      <c r="B55" s="66"/>
      <c r="C55" s="56" t="s">
        <v>192</v>
      </c>
      <c r="D55" s="72">
        <f>교비지출!D55</f>
        <v>0</v>
      </c>
      <c r="E55" s="72">
        <v>140000</v>
      </c>
      <c r="F55" s="72" t="str">
        <f t="shared" si="0"/>
        <v xml:space="preserve"> </v>
      </c>
      <c r="G55" s="72">
        <f t="shared" si="1"/>
        <v>140000</v>
      </c>
      <c r="H55" s="63" t="s">
        <v>193</v>
      </c>
      <c r="I55" s="43"/>
      <c r="J55" s="43"/>
      <c r="K55" s="43"/>
    </row>
    <row r="56" spans="1:11" ht="47.25" customHeight="1">
      <c r="A56" s="458"/>
      <c r="B56" s="342"/>
      <c r="C56" s="56" t="s">
        <v>194</v>
      </c>
      <c r="D56" s="72">
        <f>교비지출세로판!D53</f>
        <v>17000</v>
      </c>
      <c r="E56" s="72">
        <v>24000</v>
      </c>
      <c r="F56" s="72" t="str">
        <f t="shared" si="0"/>
        <v xml:space="preserve"> </v>
      </c>
      <c r="G56" s="72">
        <f t="shared" si="1"/>
        <v>7000</v>
      </c>
      <c r="H56" s="63" t="s">
        <v>325</v>
      </c>
      <c r="I56" s="43"/>
      <c r="J56" s="43"/>
      <c r="K56" s="43"/>
    </row>
    <row r="57" spans="1:11" ht="30" customHeight="1">
      <c r="A57" s="458"/>
      <c r="B57" s="56" t="s">
        <v>195</v>
      </c>
      <c r="C57" s="73"/>
      <c r="D57" s="60">
        <f>SUM(D58:D63)</f>
        <v>531000</v>
      </c>
      <c r="E57" s="60">
        <f>SUM(E58:E63)</f>
        <v>1341000</v>
      </c>
      <c r="F57" s="60" t="str">
        <f t="shared" si="0"/>
        <v xml:space="preserve"> </v>
      </c>
      <c r="G57" s="60">
        <f t="shared" si="1"/>
        <v>810000</v>
      </c>
      <c r="H57" s="80"/>
      <c r="I57" s="43"/>
      <c r="J57" s="43"/>
      <c r="K57" s="43"/>
    </row>
    <row r="58" spans="1:11" ht="50.25" customHeight="1">
      <c r="A58" s="331"/>
      <c r="B58" s="341"/>
      <c r="C58" s="56" t="s">
        <v>303</v>
      </c>
      <c r="D58" s="72">
        <v>0</v>
      </c>
      <c r="E58" s="72">
        <v>720000</v>
      </c>
      <c r="F58" s="60" t="str">
        <f t="shared" ref="F58:F63" si="2">IF(D58&gt;E58,D58-E58," ")</f>
        <v xml:space="preserve"> </v>
      </c>
      <c r="G58" s="60">
        <f t="shared" ref="G58:G63" si="3">IF(E58&gt;D58,E58-D58," ")</f>
        <v>720000</v>
      </c>
      <c r="H58" s="105"/>
      <c r="I58" s="43"/>
      <c r="J58" s="43"/>
      <c r="K58" s="43"/>
    </row>
    <row r="59" spans="1:11" ht="50.25" customHeight="1">
      <c r="A59" s="331"/>
      <c r="B59" s="353"/>
      <c r="C59" s="100" t="s">
        <v>304</v>
      </c>
      <c r="D59" s="101">
        <f>교비지출세로판!D56</f>
        <v>460000</v>
      </c>
      <c r="E59" s="101">
        <v>480000</v>
      </c>
      <c r="F59" s="60" t="str">
        <f t="shared" si="2"/>
        <v xml:space="preserve"> </v>
      </c>
      <c r="G59" s="60">
        <f t="shared" si="3"/>
        <v>20000</v>
      </c>
      <c r="H59" s="105" t="s">
        <v>323</v>
      </c>
      <c r="I59" s="43"/>
      <c r="J59" s="43"/>
      <c r="K59" s="43"/>
    </row>
    <row r="60" spans="1:11" ht="49.5" customHeight="1">
      <c r="A60" s="384"/>
      <c r="B60" s="463"/>
      <c r="C60" s="56" t="s">
        <v>196</v>
      </c>
      <c r="D60" s="72">
        <f>교비지출세로판!G57</f>
        <v>11000</v>
      </c>
      <c r="E60" s="72">
        <v>12000</v>
      </c>
      <c r="F60" s="60" t="str">
        <f t="shared" si="2"/>
        <v xml:space="preserve"> </v>
      </c>
      <c r="G60" s="60">
        <f t="shared" si="3"/>
        <v>1000</v>
      </c>
      <c r="H60" s="63" t="s">
        <v>324</v>
      </c>
      <c r="I60" s="43"/>
      <c r="J60" s="43"/>
      <c r="K60" s="43"/>
    </row>
    <row r="61" spans="1:11" ht="49.5" customHeight="1">
      <c r="A61" s="384"/>
      <c r="B61" s="463"/>
      <c r="C61" s="56" t="s">
        <v>528</v>
      </c>
      <c r="D61" s="72"/>
      <c r="E61" s="72">
        <v>5000</v>
      </c>
      <c r="F61" s="60" t="str">
        <f t="shared" si="2"/>
        <v xml:space="preserve"> </v>
      </c>
      <c r="G61" s="60">
        <f t="shared" si="3"/>
        <v>5000</v>
      </c>
      <c r="H61" s="63"/>
      <c r="I61" s="43"/>
      <c r="J61" s="43"/>
      <c r="K61" s="43"/>
    </row>
    <row r="62" spans="1:11" ht="51.75" customHeight="1">
      <c r="A62" s="458"/>
      <c r="B62" s="463"/>
      <c r="C62" s="56" t="s">
        <v>198</v>
      </c>
      <c r="D62" s="72">
        <v>51000</v>
      </c>
      <c r="E62" s="72">
        <v>52000</v>
      </c>
      <c r="F62" s="60" t="str">
        <f t="shared" si="2"/>
        <v xml:space="preserve"> </v>
      </c>
      <c r="G62" s="60">
        <f t="shared" si="3"/>
        <v>1000</v>
      </c>
      <c r="H62" s="63" t="s">
        <v>399</v>
      </c>
      <c r="I62" s="43"/>
      <c r="J62" s="43"/>
      <c r="K62" s="43"/>
    </row>
    <row r="63" spans="1:11" ht="36" customHeight="1">
      <c r="A63" s="459"/>
      <c r="B63" s="466"/>
      <c r="C63" s="109" t="s">
        <v>199</v>
      </c>
      <c r="D63" s="102">
        <v>9000</v>
      </c>
      <c r="E63" s="102">
        <v>72000</v>
      </c>
      <c r="F63" s="60" t="str">
        <f t="shared" si="2"/>
        <v xml:space="preserve"> </v>
      </c>
      <c r="G63" s="60">
        <f t="shared" si="3"/>
        <v>63000</v>
      </c>
      <c r="H63" s="85" t="s">
        <v>400</v>
      </c>
      <c r="I63" s="43"/>
      <c r="J63" s="43"/>
      <c r="K63" s="43"/>
    </row>
    <row r="64" spans="1:11" ht="36" customHeight="1">
      <c r="A64" s="376"/>
      <c r="B64" s="380" t="s">
        <v>529</v>
      </c>
      <c r="C64" s="109"/>
      <c r="D64" s="102"/>
      <c r="E64" s="102">
        <f>SUM(E65:E66)</f>
        <v>17000</v>
      </c>
      <c r="F64" s="60" t="str">
        <f t="shared" ref="F64:F72" si="4">IF(D64&gt;E64,D64-E64," ")</f>
        <v xml:space="preserve"> </v>
      </c>
      <c r="G64" s="60">
        <f t="shared" ref="G64:G72" si="5">IF(E64&gt;D64,E64-D64," ")</f>
        <v>17000</v>
      </c>
      <c r="H64" s="85"/>
      <c r="I64" s="43"/>
      <c r="J64" s="43"/>
      <c r="K64" s="43"/>
    </row>
    <row r="65" spans="1:11" ht="36" customHeight="1">
      <c r="A65" s="376"/>
      <c r="B65" s="389"/>
      <c r="C65" s="394" t="s">
        <v>530</v>
      </c>
      <c r="D65" s="102"/>
      <c r="E65" s="102">
        <v>10000</v>
      </c>
      <c r="F65" s="60" t="str">
        <f t="shared" si="4"/>
        <v xml:space="preserve"> </v>
      </c>
      <c r="G65" s="60">
        <f t="shared" si="5"/>
        <v>10000</v>
      </c>
      <c r="H65" s="85"/>
      <c r="I65" s="43"/>
      <c r="J65" s="43"/>
      <c r="K65" s="43"/>
    </row>
    <row r="66" spans="1:11" ht="36" customHeight="1">
      <c r="A66" s="376"/>
      <c r="B66" s="380"/>
      <c r="C66" s="109" t="s">
        <v>531</v>
      </c>
      <c r="D66" s="102"/>
      <c r="E66" s="102">
        <v>7000</v>
      </c>
      <c r="F66" s="60" t="str">
        <f t="shared" si="4"/>
        <v xml:space="preserve"> </v>
      </c>
      <c r="G66" s="60">
        <f t="shared" si="5"/>
        <v>7000</v>
      </c>
      <c r="H66" s="85"/>
      <c r="I66" s="43"/>
      <c r="J66" s="43"/>
      <c r="K66" s="43"/>
    </row>
    <row r="67" spans="1:11" ht="30" customHeight="1">
      <c r="A67" s="348" t="s">
        <v>305</v>
      </c>
      <c r="B67" s="339"/>
      <c r="C67" s="73"/>
      <c r="D67" s="60">
        <f>D68</f>
        <v>0</v>
      </c>
      <c r="E67" s="60">
        <f>E68</f>
        <v>48000</v>
      </c>
      <c r="F67" s="60" t="str">
        <f t="shared" si="4"/>
        <v xml:space="preserve"> </v>
      </c>
      <c r="G67" s="60">
        <f t="shared" si="5"/>
        <v>48000</v>
      </c>
      <c r="H67" s="80"/>
      <c r="I67" s="43"/>
      <c r="J67" s="43"/>
      <c r="K67" s="43"/>
    </row>
    <row r="68" spans="1:11" ht="30" customHeight="1">
      <c r="A68" s="383"/>
      <c r="B68" s="339" t="s">
        <v>306</v>
      </c>
      <c r="C68" s="73"/>
      <c r="D68" s="60">
        <f>D69</f>
        <v>0</v>
      </c>
      <c r="E68" s="60">
        <v>48000</v>
      </c>
      <c r="F68" s="60" t="str">
        <f t="shared" si="4"/>
        <v xml:space="preserve"> </v>
      </c>
      <c r="G68" s="60">
        <f t="shared" si="5"/>
        <v>48000</v>
      </c>
      <c r="H68" s="80"/>
      <c r="I68" s="43"/>
      <c r="J68" s="43"/>
      <c r="K68" s="43"/>
    </row>
    <row r="69" spans="1:11" ht="30" customHeight="1">
      <c r="A69" s="385"/>
      <c r="B69" s="339"/>
      <c r="C69" s="73" t="s">
        <v>307</v>
      </c>
      <c r="D69" s="60">
        <f>교비지출세로판!D66</f>
        <v>0</v>
      </c>
      <c r="E69" s="60">
        <v>48000</v>
      </c>
      <c r="F69" s="60" t="str">
        <f t="shared" si="4"/>
        <v xml:space="preserve"> </v>
      </c>
      <c r="G69" s="60">
        <f t="shared" si="5"/>
        <v>48000</v>
      </c>
      <c r="H69" s="80"/>
      <c r="I69" s="43"/>
      <c r="J69" s="43"/>
      <c r="K69" s="43"/>
    </row>
    <row r="70" spans="1:11" ht="30" customHeight="1">
      <c r="A70" s="82" t="s">
        <v>280</v>
      </c>
      <c r="B70" s="57"/>
      <c r="C70" s="56"/>
      <c r="D70" s="72">
        <f>D71</f>
        <v>80000</v>
      </c>
      <c r="E70" s="72">
        <f>SUM(E71)</f>
        <v>15000</v>
      </c>
      <c r="F70" s="60">
        <f t="shared" si="4"/>
        <v>65000</v>
      </c>
      <c r="G70" s="60" t="str">
        <f t="shared" si="5"/>
        <v xml:space="preserve"> </v>
      </c>
      <c r="H70" s="61"/>
      <c r="I70" s="43"/>
      <c r="J70" s="43"/>
      <c r="K70" s="43"/>
    </row>
    <row r="71" spans="1:11" ht="30" customHeight="1">
      <c r="A71" s="459"/>
      <c r="B71" s="73" t="s">
        <v>204</v>
      </c>
      <c r="C71" s="73"/>
      <c r="D71" s="60">
        <f>SUM(D72)</f>
        <v>80000</v>
      </c>
      <c r="E71" s="60">
        <v>15000</v>
      </c>
      <c r="F71" s="60">
        <f t="shared" si="4"/>
        <v>65000</v>
      </c>
      <c r="G71" s="60" t="str">
        <f t="shared" si="5"/>
        <v xml:space="preserve"> </v>
      </c>
      <c r="H71" s="80"/>
      <c r="I71" s="43"/>
      <c r="J71" s="43"/>
      <c r="K71" s="43"/>
    </row>
    <row r="72" spans="1:11" ht="30" customHeight="1">
      <c r="A72" s="464"/>
      <c r="B72" s="57"/>
      <c r="C72" s="100" t="s">
        <v>205</v>
      </c>
      <c r="D72" s="101">
        <f>교비지출!D75</f>
        <v>80000</v>
      </c>
      <c r="E72" s="101">
        <v>15000</v>
      </c>
      <c r="F72" s="60">
        <f t="shared" si="4"/>
        <v>65000</v>
      </c>
      <c r="G72" s="60" t="str">
        <f t="shared" si="5"/>
        <v xml:space="preserve"> </v>
      </c>
      <c r="H72" s="113"/>
      <c r="I72" s="43"/>
      <c r="J72" s="43"/>
      <c r="K72" s="43"/>
    </row>
    <row r="73" spans="1:11" ht="30" customHeight="1">
      <c r="A73" s="82" t="s">
        <v>209</v>
      </c>
      <c r="B73" s="57"/>
      <c r="C73" s="56"/>
      <c r="D73" s="72">
        <f>SUM(D74)</f>
        <v>0</v>
      </c>
      <c r="E73" s="72">
        <f>SUM(E74)</f>
        <v>4857000</v>
      </c>
      <c r="F73" s="72" t="str">
        <f t="shared" ref="F73:F81" si="6">IF(D73&gt;E73,D73-E73," ")</f>
        <v xml:space="preserve"> </v>
      </c>
      <c r="G73" s="72">
        <f t="shared" ref="G73:G81" si="7">IF(E73&gt;D73,E73-D73," ")</f>
        <v>4857000</v>
      </c>
      <c r="H73" s="61"/>
      <c r="I73" s="43"/>
      <c r="J73" s="43"/>
      <c r="K73" s="43"/>
    </row>
    <row r="74" spans="1:11" ht="42" customHeight="1">
      <c r="A74" s="467"/>
      <c r="B74" s="56" t="s">
        <v>220</v>
      </c>
      <c r="C74" s="56"/>
      <c r="D74" s="72">
        <f>SUM(D75:D79)</f>
        <v>0</v>
      </c>
      <c r="E74" s="72">
        <f>SUM(E75:E79)</f>
        <v>4857000</v>
      </c>
      <c r="F74" s="72" t="str">
        <f t="shared" si="6"/>
        <v xml:space="preserve"> </v>
      </c>
      <c r="G74" s="72">
        <f t="shared" si="7"/>
        <v>4857000</v>
      </c>
      <c r="H74" s="61"/>
      <c r="I74" s="43"/>
      <c r="J74" s="43"/>
      <c r="K74" s="43"/>
    </row>
    <row r="75" spans="1:11" ht="30" customHeight="1">
      <c r="A75" s="485"/>
      <c r="B75" s="354"/>
      <c r="C75" s="66" t="s">
        <v>210</v>
      </c>
      <c r="D75" s="107">
        <f>교비지출세로판!D82</f>
        <v>0</v>
      </c>
      <c r="E75" s="107">
        <v>0</v>
      </c>
      <c r="F75" s="107" t="str">
        <f t="shared" si="6"/>
        <v xml:space="preserve"> </v>
      </c>
      <c r="G75" s="107" t="str">
        <f t="shared" si="7"/>
        <v xml:space="preserve"> </v>
      </c>
      <c r="H75" s="70"/>
      <c r="I75" s="43"/>
      <c r="J75" s="43"/>
      <c r="K75" s="43"/>
    </row>
    <row r="76" spans="1:11" ht="55.5" customHeight="1">
      <c r="A76" s="115"/>
      <c r="B76" s="390"/>
      <c r="C76" s="56" t="s">
        <v>382</v>
      </c>
      <c r="D76" s="72">
        <f>교비지출세로판!D83</f>
        <v>0</v>
      </c>
      <c r="E76" s="72">
        <v>50000</v>
      </c>
      <c r="F76" s="72" t="str">
        <f t="shared" si="6"/>
        <v xml:space="preserve"> </v>
      </c>
      <c r="G76" s="72">
        <f>IF(E76&gt;D76,E76-D76," ")</f>
        <v>50000</v>
      </c>
      <c r="H76" s="105" t="s">
        <v>326</v>
      </c>
      <c r="I76" s="43"/>
      <c r="J76" s="43"/>
      <c r="K76" s="43"/>
    </row>
    <row r="77" spans="1:11" ht="52.5" customHeight="1">
      <c r="A77" s="337"/>
      <c r="B77" s="353"/>
      <c r="C77" s="73" t="s">
        <v>212</v>
      </c>
      <c r="D77" s="60">
        <f>교비지출세로판!D84</f>
        <v>0</v>
      </c>
      <c r="E77" s="60">
        <v>9000</v>
      </c>
      <c r="F77" s="60" t="str">
        <f t="shared" si="6"/>
        <v xml:space="preserve"> </v>
      </c>
      <c r="G77" s="60">
        <f t="shared" si="7"/>
        <v>9000</v>
      </c>
      <c r="H77" s="85" t="s">
        <v>327</v>
      </c>
      <c r="I77" s="43"/>
      <c r="J77" s="43"/>
      <c r="K77" s="43"/>
    </row>
    <row r="78" spans="1:11" ht="31.5" customHeight="1">
      <c r="A78" s="337"/>
      <c r="B78" s="353"/>
      <c r="C78" s="56" t="s">
        <v>213</v>
      </c>
      <c r="D78" s="72">
        <f>교비지출세로판!D85</f>
        <v>0</v>
      </c>
      <c r="E78" s="72">
        <v>48000</v>
      </c>
      <c r="F78" s="72" t="str">
        <f t="shared" si="6"/>
        <v xml:space="preserve"> </v>
      </c>
      <c r="G78" s="72">
        <f t="shared" si="7"/>
        <v>48000</v>
      </c>
      <c r="H78" s="63" t="s">
        <v>214</v>
      </c>
      <c r="I78" s="43"/>
      <c r="J78" s="43"/>
      <c r="K78" s="43"/>
    </row>
    <row r="79" spans="1:11" ht="32.25" customHeight="1">
      <c r="A79" s="115"/>
      <c r="B79" s="339"/>
      <c r="C79" s="73" t="s">
        <v>215</v>
      </c>
      <c r="D79" s="60">
        <f>교비지출세로판!D86</f>
        <v>0</v>
      </c>
      <c r="E79" s="60">
        <v>4750000</v>
      </c>
      <c r="F79" s="60" t="str">
        <f t="shared" si="6"/>
        <v xml:space="preserve"> </v>
      </c>
      <c r="G79" s="60">
        <f t="shared" si="7"/>
        <v>4750000</v>
      </c>
      <c r="H79" s="74"/>
      <c r="I79" s="43"/>
      <c r="J79" s="43"/>
      <c r="K79" s="43"/>
    </row>
    <row r="80" spans="1:11" ht="32.25" customHeight="1" thickBot="1">
      <c r="A80" s="116" t="s">
        <v>216</v>
      </c>
      <c r="B80" s="461" t="s">
        <v>217</v>
      </c>
      <c r="C80" s="461"/>
      <c r="D80" s="117">
        <f>교비지출세로판!D87</f>
        <v>20000</v>
      </c>
      <c r="E80" s="117">
        <v>70000</v>
      </c>
      <c r="F80" s="72" t="str">
        <f t="shared" si="6"/>
        <v xml:space="preserve"> </v>
      </c>
      <c r="G80" s="72">
        <f t="shared" si="7"/>
        <v>50000</v>
      </c>
      <c r="H80" s="61"/>
      <c r="I80" s="43"/>
      <c r="J80" s="43"/>
      <c r="K80" s="43"/>
    </row>
    <row r="81" spans="1:11" ht="30" customHeight="1" thickBot="1">
      <c r="A81" s="486" t="s">
        <v>218</v>
      </c>
      <c r="B81" s="487"/>
      <c r="C81" s="488"/>
      <c r="D81" s="346">
        <f>SUM(D7,D25,D53,D67,D70,,D73,,D80)</f>
        <v>3480000</v>
      </c>
      <c r="E81" s="346">
        <f>SUM(E7,E25,E53,E67,E70,E73,E80)</f>
        <v>9450000</v>
      </c>
      <c r="F81" s="346" t="str">
        <f t="shared" si="6"/>
        <v xml:space="preserve"> </v>
      </c>
      <c r="G81" s="346">
        <f t="shared" si="7"/>
        <v>5970000</v>
      </c>
      <c r="H81" s="347"/>
      <c r="I81" s="43"/>
      <c r="J81" s="43"/>
      <c r="K81" s="43"/>
    </row>
    <row r="82" spans="1:11" ht="30" customHeight="1" thickTop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</row>
  </sheetData>
  <sheetProtection password="CC3D" sheet="1" objects="1" scenarios="1"/>
  <mergeCells count="32">
    <mergeCell ref="A71:A72"/>
    <mergeCell ref="A74:A75"/>
    <mergeCell ref="B80:C80"/>
    <mergeCell ref="A81:C81"/>
    <mergeCell ref="A45:A47"/>
    <mergeCell ref="B45:B47"/>
    <mergeCell ref="B50:B52"/>
    <mergeCell ref="A51:A52"/>
    <mergeCell ref="A56:A57"/>
    <mergeCell ref="B60:B63"/>
    <mergeCell ref="A62:A63"/>
    <mergeCell ref="A40:A41"/>
    <mergeCell ref="B40:B41"/>
    <mergeCell ref="B13:B14"/>
    <mergeCell ref="A19:A20"/>
    <mergeCell ref="B19:B20"/>
    <mergeCell ref="A21:A23"/>
    <mergeCell ref="A26:A27"/>
    <mergeCell ref="B27:B28"/>
    <mergeCell ref="A32:A34"/>
    <mergeCell ref="A35:A36"/>
    <mergeCell ref="B35:B36"/>
    <mergeCell ref="A37:A38"/>
    <mergeCell ref="B37:B38"/>
    <mergeCell ref="A1:H1"/>
    <mergeCell ref="A2:H2"/>
    <mergeCell ref="A3:H3"/>
    <mergeCell ref="A5:C5"/>
    <mergeCell ref="D5:D6"/>
    <mergeCell ref="E5:E6"/>
    <mergeCell ref="F5:G5"/>
    <mergeCell ref="H5:H6"/>
  </mergeCells>
  <phoneticPr fontId="2" type="noConversion"/>
  <printOptions horizontalCentered="1"/>
  <pageMargins left="0.15748031496062992" right="0.15748031496062992" top="0.43307086614173229" bottom="0.39370078740157483" header="0.19685039370078741" footer="0.15748031496062992"/>
  <pageSetup paperSize="9" firstPageNumber="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G34"/>
  <sheetViews>
    <sheetView zoomScaleNormal="100" workbookViewId="0">
      <selection activeCell="D8" sqref="D8"/>
    </sheetView>
  </sheetViews>
  <sheetFormatPr defaultRowHeight="16.5"/>
  <cols>
    <col min="1" max="1" width="19.5" customWidth="1"/>
    <col min="2" max="2" width="14.75" customWidth="1"/>
    <col min="3" max="3" width="12" style="129" customWidth="1"/>
    <col min="4" max="4" width="15" style="129" customWidth="1"/>
    <col min="5" max="5" width="13" customWidth="1"/>
    <col min="6" max="6" width="14.25" customWidth="1"/>
    <col min="7" max="7" width="25.375" customWidth="1"/>
  </cols>
  <sheetData>
    <row r="1" spans="1:7" ht="28.5" customHeight="1">
      <c r="A1" s="429" t="s">
        <v>544</v>
      </c>
      <c r="B1" s="429"/>
      <c r="C1" s="429"/>
      <c r="D1" s="429"/>
      <c r="E1" s="429"/>
      <c r="F1" s="429"/>
      <c r="G1" s="429"/>
    </row>
    <row r="2" spans="1:7" ht="24.75" customHeight="1" thickBot="1">
      <c r="A2" s="27"/>
      <c r="B2" s="27"/>
      <c r="C2" s="155"/>
      <c r="D2" s="126"/>
      <c r="E2" s="27"/>
      <c r="F2" s="27"/>
      <c r="G2" s="161" t="s">
        <v>231</v>
      </c>
    </row>
    <row r="3" spans="1:7" ht="22.5" customHeight="1">
      <c r="A3" s="430" t="s">
        <v>71</v>
      </c>
      <c r="B3" s="431"/>
      <c r="C3" s="431"/>
      <c r="D3" s="431"/>
      <c r="E3" s="431"/>
      <c r="F3" s="431"/>
      <c r="G3" s="432"/>
    </row>
    <row r="4" spans="1:7" ht="22.5" customHeight="1">
      <c r="A4" s="141" t="s">
        <v>73</v>
      </c>
      <c r="B4" s="285" t="s">
        <v>463</v>
      </c>
      <c r="C4" s="142" t="s">
        <v>74</v>
      </c>
      <c r="D4" s="294" t="s">
        <v>540</v>
      </c>
      <c r="E4" s="142" t="s">
        <v>74</v>
      </c>
      <c r="F4" s="142" t="s">
        <v>79</v>
      </c>
      <c r="G4" s="144" t="s">
        <v>82</v>
      </c>
    </row>
    <row r="5" spans="1:7" ht="26.25" customHeight="1">
      <c r="A5" s="145" t="s">
        <v>464</v>
      </c>
      <c r="B5" s="152">
        <f>비등록금회계수입!D7</f>
        <v>65000</v>
      </c>
      <c r="C5" s="34">
        <f>B5/$B$11</f>
        <v>5.0387596899224806E-2</v>
      </c>
      <c r="D5" s="127"/>
      <c r="E5" s="35">
        <f>D5/D11</f>
        <v>0</v>
      </c>
      <c r="F5" s="314">
        <f t="shared" ref="F5:F11" si="0">B5-D5</f>
        <v>65000</v>
      </c>
      <c r="G5" s="158" t="s">
        <v>470</v>
      </c>
    </row>
    <row r="6" spans="1:7" ht="21" customHeight="1">
      <c r="A6" s="146" t="s">
        <v>465</v>
      </c>
      <c r="B6" s="152">
        <f>비등록금회계수입!D10</f>
        <v>1050000</v>
      </c>
      <c r="C6" s="34">
        <f t="shared" ref="C6:C11" si="1">B6/$B$11</f>
        <v>0.81395348837209303</v>
      </c>
      <c r="D6" s="127">
        <v>61000</v>
      </c>
      <c r="E6" s="35">
        <f>D6/D11</f>
        <v>2.2592592592592591E-2</v>
      </c>
      <c r="F6" s="314">
        <f t="shared" si="0"/>
        <v>989000</v>
      </c>
      <c r="G6" s="160" t="s">
        <v>471</v>
      </c>
    </row>
    <row r="7" spans="1:7" ht="21" customHeight="1">
      <c r="A7" s="146" t="s">
        <v>466</v>
      </c>
      <c r="B7" s="152">
        <f>비등록금회계수입!D21</f>
        <v>94000</v>
      </c>
      <c r="C7" s="34">
        <f t="shared" si="1"/>
        <v>7.2868217054263565E-2</v>
      </c>
      <c r="D7" s="128"/>
      <c r="E7" s="35">
        <f>D7/D11</f>
        <v>0</v>
      </c>
      <c r="F7" s="314">
        <f t="shared" si="0"/>
        <v>94000</v>
      </c>
      <c r="G7" s="158" t="s">
        <v>472</v>
      </c>
    </row>
    <row r="8" spans="1:7" ht="21" customHeight="1">
      <c r="A8" s="146" t="s">
        <v>467</v>
      </c>
      <c r="B8" s="152">
        <f>비등록금회계수입!D30</f>
        <v>31000</v>
      </c>
      <c r="C8" s="34">
        <f t="shared" si="1"/>
        <v>2.4031007751937984E-2</v>
      </c>
      <c r="D8" s="128">
        <v>110000</v>
      </c>
      <c r="E8" s="35">
        <f>D8/D11</f>
        <v>4.0740740740740744E-2</v>
      </c>
      <c r="F8" s="314"/>
      <c r="G8" s="158" t="s">
        <v>473</v>
      </c>
    </row>
    <row r="9" spans="1:7" ht="27.75" customHeight="1">
      <c r="A9" s="146" t="s">
        <v>89</v>
      </c>
      <c r="B9" s="152">
        <f>비등록금회계수입!D35</f>
        <v>15000</v>
      </c>
      <c r="C9" s="34">
        <f t="shared" si="1"/>
        <v>1.1627906976744186E-2</v>
      </c>
      <c r="D9" s="128">
        <f>비등록금회계수입!E35</f>
        <v>2484000</v>
      </c>
      <c r="E9" s="35">
        <f>D9/D11</f>
        <v>0.92</v>
      </c>
      <c r="F9" s="314">
        <f t="shared" si="0"/>
        <v>-2469000</v>
      </c>
      <c r="G9" s="158" t="s">
        <v>225</v>
      </c>
    </row>
    <row r="10" spans="1:7" ht="21" customHeight="1">
      <c r="A10" s="146" t="s">
        <v>226</v>
      </c>
      <c r="B10" s="152">
        <f>비등록금회계수입!D40</f>
        <v>35000</v>
      </c>
      <c r="C10" s="34">
        <f t="shared" si="1"/>
        <v>2.7131782945736434E-2</v>
      </c>
      <c r="D10" s="128">
        <f>비등록금회계수입!E40</f>
        <v>45000</v>
      </c>
      <c r="E10" s="35">
        <f>D10/D11</f>
        <v>1.6666666666666666E-2</v>
      </c>
      <c r="F10" s="314">
        <f t="shared" si="0"/>
        <v>-10000</v>
      </c>
      <c r="G10" s="32"/>
    </row>
    <row r="11" spans="1:7" ht="21" customHeight="1">
      <c r="A11" s="315" t="s">
        <v>72</v>
      </c>
      <c r="B11" s="152">
        <f>SUM(B5:B10)</f>
        <v>1290000</v>
      </c>
      <c r="C11" s="34">
        <f t="shared" si="1"/>
        <v>1</v>
      </c>
      <c r="D11" s="128">
        <f>SUM(D5:D10)</f>
        <v>2700000</v>
      </c>
      <c r="E11" s="35">
        <f>SUM(E5:E10)</f>
        <v>1</v>
      </c>
      <c r="F11" s="314">
        <f t="shared" si="0"/>
        <v>-1410000</v>
      </c>
      <c r="G11" s="32"/>
    </row>
    <row r="12" spans="1:7" ht="21" customHeight="1">
      <c r="A12" s="489" t="s">
        <v>81</v>
      </c>
      <c r="B12" s="490"/>
      <c r="C12" s="490"/>
      <c r="D12" s="490"/>
      <c r="E12" s="490"/>
      <c r="F12" s="490"/>
      <c r="G12" s="491"/>
    </row>
    <row r="13" spans="1:7" ht="21" customHeight="1">
      <c r="A13" s="220" t="s">
        <v>73</v>
      </c>
      <c r="B13" s="157" t="s">
        <v>463</v>
      </c>
      <c r="C13" s="147" t="s">
        <v>74</v>
      </c>
      <c r="D13" s="157" t="s">
        <v>540</v>
      </c>
      <c r="E13" s="147" t="s">
        <v>74</v>
      </c>
      <c r="F13" s="147" t="s">
        <v>79</v>
      </c>
      <c r="G13" s="148" t="s">
        <v>83</v>
      </c>
    </row>
    <row r="14" spans="1:7" ht="21" customHeight="1">
      <c r="A14" s="220" t="s">
        <v>468</v>
      </c>
      <c r="B14" s="153">
        <f>비등록금회계지출!D7</f>
        <v>150000</v>
      </c>
      <c r="C14" s="36">
        <f>B14/B23</f>
        <v>0.11627906976744186</v>
      </c>
      <c r="D14" s="286">
        <v>0</v>
      </c>
      <c r="E14" s="303">
        <f>D14/D23</f>
        <v>0</v>
      </c>
      <c r="F14" s="25">
        <f>B14-D14</f>
        <v>150000</v>
      </c>
      <c r="G14" s="159" t="s">
        <v>474</v>
      </c>
    </row>
    <row r="15" spans="1:7" ht="21" customHeight="1">
      <c r="A15" s="220" t="s">
        <v>78</v>
      </c>
      <c r="B15" s="153">
        <f>비등록금회계지출!D12</f>
        <v>64000</v>
      </c>
      <c r="C15" s="36">
        <f>B15/B23</f>
        <v>4.9612403100775193E-2</v>
      </c>
      <c r="D15" s="130">
        <f>비등록금회계지출!E7</f>
        <v>0</v>
      </c>
      <c r="E15" s="303">
        <f>D15/D23</f>
        <v>0</v>
      </c>
      <c r="F15" s="25">
        <f t="shared" ref="F15:F22" si="2">B15-D15</f>
        <v>64000</v>
      </c>
      <c r="G15" s="28" t="s">
        <v>475</v>
      </c>
    </row>
    <row r="16" spans="1:7" ht="21" customHeight="1">
      <c r="A16" s="220" t="s">
        <v>86</v>
      </c>
      <c r="B16" s="153">
        <f>비등록금회계지출!D16</f>
        <v>937000</v>
      </c>
      <c r="C16" s="36">
        <f>B16/B23</f>
        <v>0.72635658914728685</v>
      </c>
      <c r="D16" s="130">
        <f>비등록금회계지출!E16</f>
        <v>125000</v>
      </c>
      <c r="E16" s="303">
        <f>D16/D23</f>
        <v>4.6296296296296294E-2</v>
      </c>
      <c r="F16" s="25">
        <f t="shared" si="2"/>
        <v>812000</v>
      </c>
      <c r="G16" s="38" t="s">
        <v>476</v>
      </c>
    </row>
    <row r="17" spans="1:7" ht="21" customHeight="1">
      <c r="A17" s="220" t="s">
        <v>469</v>
      </c>
      <c r="B17" s="153">
        <f>비등록금회계지출!D27</f>
        <v>1000</v>
      </c>
      <c r="C17" s="36">
        <f>B17/B23</f>
        <v>7.7519379844961239E-4</v>
      </c>
      <c r="D17" s="286">
        <f>비등록금회계지출!E27</f>
        <v>0</v>
      </c>
      <c r="E17" s="303">
        <f>D17/D23</f>
        <v>0</v>
      </c>
      <c r="F17" s="25">
        <f>B17-D17</f>
        <v>1000</v>
      </c>
      <c r="G17" s="38" t="s">
        <v>366</v>
      </c>
    </row>
    <row r="18" spans="1:7" ht="21" customHeight="1">
      <c r="A18" s="220" t="s">
        <v>545</v>
      </c>
      <c r="B18" s="153"/>
      <c r="C18" s="36"/>
      <c r="D18" s="402">
        <v>2485000</v>
      </c>
      <c r="E18" s="303">
        <f>D18/D23</f>
        <v>0.92037037037037039</v>
      </c>
      <c r="F18" s="25">
        <f>B18-D18</f>
        <v>-2485000</v>
      </c>
      <c r="G18" s="38"/>
    </row>
    <row r="19" spans="1:7" ht="21" customHeight="1">
      <c r="A19" s="220" t="s">
        <v>80</v>
      </c>
      <c r="B19" s="153">
        <f>비등록금회계지출!D33</f>
        <v>10000</v>
      </c>
      <c r="C19" s="36">
        <f>B19/B23</f>
        <v>7.7519379844961239E-3</v>
      </c>
      <c r="D19" s="130">
        <f>비등록금회계지출!E33</f>
        <v>10000</v>
      </c>
      <c r="E19" s="303">
        <f>D19/D23</f>
        <v>3.7037037037037038E-3</v>
      </c>
      <c r="F19" s="25">
        <f t="shared" si="2"/>
        <v>0</v>
      </c>
      <c r="G19" s="29"/>
    </row>
    <row r="20" spans="1:7" ht="21" customHeight="1">
      <c r="A20" s="221" t="s">
        <v>257</v>
      </c>
      <c r="B20" s="154">
        <f>비등록금회계지출!D36</f>
        <v>18000</v>
      </c>
      <c r="C20" s="36">
        <f>B20/B23</f>
        <v>1.3953488372093023E-2</v>
      </c>
      <c r="D20" s="131">
        <f>비등록금회계지출!E36</f>
        <v>40000</v>
      </c>
      <c r="E20" s="303">
        <f>D20/D23</f>
        <v>1.4814814814814815E-2</v>
      </c>
      <c r="F20" s="25">
        <f t="shared" si="2"/>
        <v>-22000</v>
      </c>
      <c r="G20" s="29" t="s">
        <v>229</v>
      </c>
    </row>
    <row r="21" spans="1:7" ht="21" customHeight="1">
      <c r="A21" s="221" t="s">
        <v>258</v>
      </c>
      <c r="B21" s="154">
        <f>비등록금회계지출!D41</f>
        <v>100000</v>
      </c>
      <c r="C21" s="36">
        <f>B21/B23</f>
        <v>7.7519379844961239E-2</v>
      </c>
      <c r="D21" s="132">
        <v>0</v>
      </c>
      <c r="E21" s="303">
        <f>D21/D23</f>
        <v>0</v>
      </c>
      <c r="F21" s="25">
        <f>B21-D21</f>
        <v>100000</v>
      </c>
      <c r="G21" s="38" t="s">
        <v>477</v>
      </c>
    </row>
    <row r="22" spans="1:7" ht="21" customHeight="1">
      <c r="A22" s="220" t="s">
        <v>70</v>
      </c>
      <c r="B22" s="153">
        <f>비등록금회계지출!D47</f>
        <v>10000</v>
      </c>
      <c r="C22" s="36">
        <f>B22/B23</f>
        <v>7.7519379844961239E-3</v>
      </c>
      <c r="D22" s="133">
        <f>비등록금회계지출!E47</f>
        <v>40000</v>
      </c>
      <c r="E22" s="303">
        <f>D22/D23</f>
        <v>1.4814814814814815E-2</v>
      </c>
      <c r="F22" s="25">
        <f t="shared" si="2"/>
        <v>-30000</v>
      </c>
      <c r="G22" s="30"/>
    </row>
    <row r="23" spans="1:7" ht="21" customHeight="1" thickBot="1">
      <c r="A23" s="222" t="s">
        <v>75</v>
      </c>
      <c r="B23" s="305">
        <f>SUM(B14:B22)</f>
        <v>1290000</v>
      </c>
      <c r="C23" s="37">
        <f>SUM(C14:C22)</f>
        <v>1</v>
      </c>
      <c r="D23" s="134">
        <f>SUM(D14:D22)</f>
        <v>2700000</v>
      </c>
      <c r="E23" s="405">
        <f>SUM(E14:E22)</f>
        <v>1</v>
      </c>
      <c r="F23" s="26">
        <f>SUM(F14:F22)</f>
        <v>-1410000</v>
      </c>
      <c r="G23" s="31"/>
    </row>
    <row r="25" spans="1:7" ht="27.75" customHeight="1"/>
    <row r="26" spans="1:7" ht="31.5" customHeight="1"/>
    <row r="27" spans="1:7" ht="19.5" customHeight="1"/>
    <row r="28" spans="1:7" ht="24" customHeight="1"/>
    <row r="29" spans="1:7" ht="19.5" customHeight="1"/>
    <row r="30" spans="1:7" ht="28.5" customHeight="1"/>
    <row r="31" spans="1:7" ht="28.5" customHeight="1"/>
    <row r="32" spans="1:7" ht="19.5" customHeight="1"/>
    <row r="33" ht="19.5" customHeight="1"/>
    <row r="34" ht="19.5" customHeight="1"/>
  </sheetData>
  <sheetProtection password="CC3D" sheet="1" objects="1" scenarios="1"/>
  <mergeCells count="3">
    <mergeCell ref="A1:G1"/>
    <mergeCell ref="A3:G3"/>
    <mergeCell ref="A12:G12"/>
  </mergeCells>
  <phoneticPr fontId="2" type="noConversion"/>
  <pageMargins left="0.27559055118110198" right="0.15748031496063" top="0.47244094488188998" bottom="0.43307086614173201" header="0.196850393700787" footer="0.31496062992126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45"/>
  <sheetViews>
    <sheetView topLeftCell="A7" zoomScaleNormal="100" workbookViewId="0">
      <selection activeCell="E47" sqref="E47"/>
    </sheetView>
  </sheetViews>
  <sheetFormatPr defaultColWidth="9" defaultRowHeight="13.5"/>
  <cols>
    <col min="1" max="1" width="13.625" style="45" customWidth="1"/>
    <col min="2" max="2" width="14.625" style="45" customWidth="1"/>
    <col min="3" max="3" width="13.75" style="45" customWidth="1"/>
    <col min="4" max="5" width="14.375" style="45" customWidth="1"/>
    <col min="6" max="7" width="11" style="45" customWidth="1"/>
    <col min="8" max="8" width="39.125" style="45" customWidth="1"/>
    <col min="9" max="16384" width="9" style="45"/>
  </cols>
  <sheetData>
    <row r="1" spans="1:11" s="44" customFormat="1" ht="21.75" customHeight="1">
      <c r="A1" s="438" t="s">
        <v>462</v>
      </c>
      <c r="B1" s="439"/>
      <c r="C1" s="439"/>
      <c r="D1" s="439"/>
      <c r="E1" s="439"/>
      <c r="F1" s="439"/>
      <c r="G1" s="439"/>
      <c r="H1" s="439"/>
      <c r="I1" s="42"/>
      <c r="J1" s="43"/>
      <c r="K1" s="43"/>
    </row>
    <row r="2" spans="1:11" ht="18" customHeight="1">
      <c r="A2" s="440" t="s">
        <v>359</v>
      </c>
      <c r="B2" s="440"/>
      <c r="C2" s="440"/>
      <c r="D2" s="440"/>
      <c r="E2" s="440"/>
      <c r="F2" s="440"/>
      <c r="G2" s="440"/>
      <c r="H2" s="440"/>
      <c r="I2" s="43"/>
      <c r="J2" s="43"/>
      <c r="K2" s="43"/>
    </row>
    <row r="3" spans="1:11" ht="15.75" customHeight="1">
      <c r="A3" s="440" t="s">
        <v>461</v>
      </c>
      <c r="B3" s="440"/>
      <c r="C3" s="440"/>
      <c r="D3" s="440"/>
      <c r="E3" s="440"/>
      <c r="F3" s="440"/>
      <c r="G3" s="440"/>
      <c r="H3" s="440"/>
      <c r="I3" s="43"/>
      <c r="J3" s="43"/>
      <c r="K3" s="43"/>
    </row>
    <row r="4" spans="1:11" ht="18" customHeight="1" thickBot="1">
      <c r="A4" s="46" t="s">
        <v>107</v>
      </c>
      <c r="B4" s="43"/>
      <c r="C4" s="43"/>
      <c r="D4" s="43"/>
      <c r="E4" s="43"/>
      <c r="F4" s="43"/>
      <c r="G4" s="43"/>
      <c r="H4" s="47" t="s">
        <v>108</v>
      </c>
      <c r="I4" s="43"/>
      <c r="J4" s="43"/>
      <c r="K4" s="43"/>
    </row>
    <row r="5" spans="1:11" ht="20.25" customHeight="1">
      <c r="A5" s="441" t="s">
        <v>109</v>
      </c>
      <c r="B5" s="442"/>
      <c r="C5" s="442"/>
      <c r="D5" s="443" t="s">
        <v>406</v>
      </c>
      <c r="E5" s="443" t="s">
        <v>509</v>
      </c>
      <c r="F5" s="442" t="s">
        <v>110</v>
      </c>
      <c r="G5" s="442"/>
      <c r="H5" s="445" t="s">
        <v>111</v>
      </c>
      <c r="I5" s="43"/>
      <c r="J5" s="43"/>
      <c r="K5" s="43"/>
    </row>
    <row r="6" spans="1:11" ht="20.25" customHeight="1" thickBot="1">
      <c r="A6" s="48" t="s">
        <v>112</v>
      </c>
      <c r="B6" s="333" t="s">
        <v>113</v>
      </c>
      <c r="C6" s="333" t="s">
        <v>114</v>
      </c>
      <c r="D6" s="444"/>
      <c r="E6" s="444"/>
      <c r="F6" s="333" t="s">
        <v>115</v>
      </c>
      <c r="G6" s="333" t="s">
        <v>116</v>
      </c>
      <c r="H6" s="479"/>
      <c r="I6" s="43"/>
      <c r="J6" s="43"/>
      <c r="K6" s="43"/>
    </row>
    <row r="7" spans="1:11" ht="37.5" customHeight="1">
      <c r="A7" s="336" t="s">
        <v>403</v>
      </c>
      <c r="B7" s="335"/>
      <c r="C7" s="335"/>
      <c r="D7" s="307">
        <f>D8</f>
        <v>65000</v>
      </c>
      <c r="E7" s="296"/>
      <c r="F7" s="58">
        <f t="shared" ref="F7" si="0">IF(D7&gt;E7,D7-E7," ")</f>
        <v>65000</v>
      </c>
      <c r="G7" s="72" t="str">
        <f t="shared" ref="G7" si="1">IF(E7&gt;D7,E7-D7," ")</f>
        <v xml:space="preserve"> </v>
      </c>
      <c r="H7" s="306"/>
      <c r="I7" s="43"/>
      <c r="J7" s="43"/>
      <c r="K7" s="43"/>
    </row>
    <row r="8" spans="1:11" ht="30" customHeight="1">
      <c r="A8" s="375"/>
      <c r="B8" s="341" t="s">
        <v>404</v>
      </c>
      <c r="C8" s="335"/>
      <c r="D8" s="307">
        <f>D9</f>
        <v>65000</v>
      </c>
      <c r="E8" s="296"/>
      <c r="F8" s="58">
        <f t="shared" ref="F8:F40" si="2">IF(D8&gt;E8,D8-E8," ")</f>
        <v>65000</v>
      </c>
      <c r="G8" s="72" t="str">
        <f t="shared" ref="G8:G40" si="3">IF(E8&gt;D8,E8-D8," ")</f>
        <v xml:space="preserve"> </v>
      </c>
      <c r="H8" s="306"/>
      <c r="I8" s="43"/>
      <c r="J8" s="43"/>
      <c r="K8" s="43"/>
    </row>
    <row r="9" spans="1:11" ht="34.5" customHeight="1">
      <c r="A9" s="377"/>
      <c r="B9" s="335"/>
      <c r="C9" s="341" t="s">
        <v>405</v>
      </c>
      <c r="D9" s="307">
        <f>'교비수입 '!E14</f>
        <v>65000</v>
      </c>
      <c r="E9" s="296"/>
      <c r="F9" s="58">
        <f t="shared" si="2"/>
        <v>65000</v>
      </c>
      <c r="G9" s="72" t="str">
        <f t="shared" si="3"/>
        <v xml:space="preserve"> </v>
      </c>
      <c r="H9" s="312" t="s">
        <v>426</v>
      </c>
      <c r="I9" s="43"/>
      <c r="J9" s="43"/>
      <c r="K9" s="43"/>
    </row>
    <row r="10" spans="1:11" ht="30.95" customHeight="1">
      <c r="A10" s="71" t="s">
        <v>402</v>
      </c>
      <c r="B10" s="334"/>
      <c r="C10" s="56"/>
      <c r="D10" s="58">
        <f>SUM(D11,D14,D17)</f>
        <v>1050000</v>
      </c>
      <c r="E10" s="58">
        <f>SUM(E11,E14)</f>
        <v>61000</v>
      </c>
      <c r="F10" s="58">
        <f t="shared" si="2"/>
        <v>989000</v>
      </c>
      <c r="G10" s="72" t="str">
        <f t="shared" si="3"/>
        <v xml:space="preserve"> </v>
      </c>
      <c r="H10" s="61"/>
      <c r="I10" s="43"/>
      <c r="J10" s="43"/>
      <c r="K10" s="43"/>
    </row>
    <row r="11" spans="1:11" ht="30.95" customHeight="1">
      <c r="A11" s="492"/>
      <c r="B11" s="395" t="s">
        <v>281</v>
      </c>
      <c r="C11" s="56"/>
      <c r="D11" s="58">
        <f>SUM(D12:D13)</f>
        <v>225000</v>
      </c>
      <c r="E11" s="58">
        <f>E12</f>
        <v>6000</v>
      </c>
      <c r="F11" s="58">
        <f t="shared" si="2"/>
        <v>219000</v>
      </c>
      <c r="G11" s="72" t="str">
        <f t="shared" si="3"/>
        <v xml:space="preserve"> </v>
      </c>
      <c r="H11" s="61"/>
      <c r="I11" s="43"/>
      <c r="J11" s="43"/>
      <c r="K11" s="43"/>
    </row>
    <row r="12" spans="1:11" ht="30.95" customHeight="1">
      <c r="A12" s="493"/>
      <c r="B12" s="334"/>
      <c r="C12" s="56" t="s">
        <v>282</v>
      </c>
      <c r="D12" s="58">
        <f>교비수입세로판!E15</f>
        <v>75000</v>
      </c>
      <c r="E12" s="58">
        <v>6000</v>
      </c>
      <c r="F12" s="58">
        <f t="shared" si="2"/>
        <v>69000</v>
      </c>
      <c r="G12" s="72" t="str">
        <f t="shared" si="3"/>
        <v xml:space="preserve"> </v>
      </c>
      <c r="H12" s="61" t="s">
        <v>427</v>
      </c>
      <c r="I12" s="43"/>
      <c r="J12" s="43"/>
      <c r="K12" s="43"/>
    </row>
    <row r="13" spans="1:11" ht="30.95" customHeight="1">
      <c r="A13" s="493"/>
      <c r="B13" s="386"/>
      <c r="C13" s="123" t="s">
        <v>548</v>
      </c>
      <c r="D13" s="58">
        <v>150000</v>
      </c>
      <c r="E13" s="58"/>
      <c r="F13" s="58"/>
      <c r="G13" s="72"/>
      <c r="H13" s="61"/>
      <c r="I13" s="43"/>
      <c r="J13" s="43"/>
      <c r="K13" s="43"/>
    </row>
    <row r="14" spans="1:11" ht="30.95" customHeight="1">
      <c r="A14" s="493"/>
      <c r="B14" s="56" t="s">
        <v>121</v>
      </c>
      <c r="C14" s="56"/>
      <c r="D14" s="58">
        <f>SUM(D15:D16)</f>
        <v>45000</v>
      </c>
      <c r="E14" s="58">
        <f>SUM(E15,E16)</f>
        <v>55000</v>
      </c>
      <c r="F14" s="58" t="str">
        <f t="shared" si="2"/>
        <v xml:space="preserve"> </v>
      </c>
      <c r="G14" s="72">
        <f t="shared" si="3"/>
        <v>10000</v>
      </c>
      <c r="H14" s="61"/>
      <c r="I14" s="43"/>
      <c r="J14" s="43"/>
      <c r="K14" s="43"/>
    </row>
    <row r="15" spans="1:11" ht="30.95" customHeight="1">
      <c r="A15" s="493"/>
      <c r="B15" s="461"/>
      <c r="C15" s="56" t="s">
        <v>122</v>
      </c>
      <c r="D15" s="58">
        <f>교비수입세로판!G19</f>
        <v>5000</v>
      </c>
      <c r="E15" s="58">
        <v>5000</v>
      </c>
      <c r="F15" s="58" t="str">
        <f t="shared" si="2"/>
        <v xml:space="preserve"> </v>
      </c>
      <c r="G15" s="72" t="str">
        <f t="shared" si="3"/>
        <v xml:space="preserve"> </v>
      </c>
      <c r="H15" s="63" t="s">
        <v>407</v>
      </c>
      <c r="I15" s="43"/>
      <c r="J15" s="43"/>
      <c r="K15" s="43"/>
    </row>
    <row r="16" spans="1:11" ht="30.95" customHeight="1">
      <c r="A16" s="493"/>
      <c r="B16" s="462"/>
      <c r="C16" s="66" t="s">
        <v>123</v>
      </c>
      <c r="D16" s="67">
        <f>교비수입세로판!G20</f>
        <v>40000</v>
      </c>
      <c r="E16" s="67">
        <v>50000</v>
      </c>
      <c r="F16" s="58" t="str">
        <f t="shared" si="2"/>
        <v xml:space="preserve"> </v>
      </c>
      <c r="G16" s="72">
        <f t="shared" si="3"/>
        <v>10000</v>
      </c>
      <c r="H16" s="70" t="s">
        <v>124</v>
      </c>
      <c r="I16" s="43"/>
      <c r="J16" s="43"/>
      <c r="K16" s="43"/>
    </row>
    <row r="17" spans="1:11" ht="30.95" customHeight="1">
      <c r="A17" s="396"/>
      <c r="B17" s="65" t="s">
        <v>408</v>
      </c>
      <c r="C17" s="56"/>
      <c r="D17" s="58">
        <f>SUM(D18:D20)</f>
        <v>780000</v>
      </c>
      <c r="E17" s="58"/>
      <c r="F17" s="58">
        <f t="shared" si="2"/>
        <v>780000</v>
      </c>
      <c r="G17" s="72" t="str">
        <f t="shared" si="3"/>
        <v xml:space="preserve"> </v>
      </c>
      <c r="H17" s="63"/>
      <c r="I17" s="43"/>
      <c r="J17" s="43"/>
      <c r="K17" s="43"/>
    </row>
    <row r="18" spans="1:11" ht="30.95" customHeight="1">
      <c r="A18" s="396"/>
      <c r="B18" s="381"/>
      <c r="C18" s="66" t="s">
        <v>409</v>
      </c>
      <c r="D18" s="67">
        <f>'교비수입 '!E24</f>
        <v>700000</v>
      </c>
      <c r="E18" s="67"/>
      <c r="F18" s="58">
        <f t="shared" si="2"/>
        <v>700000</v>
      </c>
      <c r="G18" s="72" t="str">
        <f t="shared" si="3"/>
        <v xml:space="preserve"> </v>
      </c>
      <c r="H18" s="70" t="s">
        <v>428</v>
      </c>
      <c r="I18" s="43"/>
      <c r="J18" s="43"/>
      <c r="K18" s="43"/>
    </row>
    <row r="19" spans="1:11" ht="30.95" customHeight="1">
      <c r="A19" s="396"/>
      <c r="B19" s="379"/>
      <c r="C19" s="66" t="s">
        <v>411</v>
      </c>
      <c r="D19" s="67">
        <f>'교비수입 '!E25</f>
        <v>80000</v>
      </c>
      <c r="E19" s="67"/>
      <c r="F19" s="58">
        <f t="shared" si="2"/>
        <v>80000</v>
      </c>
      <c r="G19" s="72" t="str">
        <f t="shared" si="3"/>
        <v xml:space="preserve"> </v>
      </c>
      <c r="H19" s="70" t="s">
        <v>429</v>
      </c>
      <c r="I19" s="43"/>
      <c r="J19" s="43"/>
      <c r="K19" s="43"/>
    </row>
    <row r="20" spans="1:11" ht="30.95" customHeight="1">
      <c r="A20" s="397"/>
      <c r="B20" s="392"/>
      <c r="C20" s="56" t="s">
        <v>410</v>
      </c>
      <c r="D20" s="58">
        <f>'교비수입 '!E26</f>
        <v>0</v>
      </c>
      <c r="E20" s="58"/>
      <c r="F20" s="58" t="str">
        <f t="shared" si="2"/>
        <v xml:space="preserve"> </v>
      </c>
      <c r="G20" s="72" t="str">
        <f t="shared" si="3"/>
        <v xml:space="preserve"> </v>
      </c>
      <c r="H20" s="63"/>
      <c r="I20" s="43"/>
      <c r="J20" s="43"/>
      <c r="K20" s="43"/>
    </row>
    <row r="21" spans="1:11" ht="30.95" customHeight="1">
      <c r="A21" s="308" t="s">
        <v>415</v>
      </c>
      <c r="B21" s="335"/>
      <c r="C21" s="66"/>
      <c r="D21" s="67">
        <f>SUM(D22,D24,D27)</f>
        <v>94000</v>
      </c>
      <c r="E21" s="67"/>
      <c r="F21" s="58">
        <f t="shared" si="2"/>
        <v>94000</v>
      </c>
      <c r="G21" s="72" t="str">
        <f t="shared" si="3"/>
        <v xml:space="preserve"> </v>
      </c>
      <c r="H21" s="70"/>
      <c r="I21" s="43"/>
      <c r="J21" s="43"/>
      <c r="K21" s="43"/>
    </row>
    <row r="22" spans="1:11" ht="30.95" customHeight="1">
      <c r="A22" s="398"/>
      <c r="B22" s="309" t="s">
        <v>416</v>
      </c>
      <c r="C22" s="66"/>
      <c r="D22" s="67">
        <f>D23</f>
        <v>17000</v>
      </c>
      <c r="E22" s="67"/>
      <c r="F22" s="58">
        <f t="shared" si="2"/>
        <v>17000</v>
      </c>
      <c r="G22" s="72" t="str">
        <f t="shared" si="3"/>
        <v xml:space="preserve"> </v>
      </c>
      <c r="H22" s="70"/>
      <c r="I22" s="43"/>
      <c r="J22" s="43"/>
      <c r="K22" s="43"/>
    </row>
    <row r="23" spans="1:11" ht="30.95" customHeight="1">
      <c r="A23" s="396"/>
      <c r="B23" s="310"/>
      <c r="C23" s="66" t="s">
        <v>417</v>
      </c>
      <c r="D23" s="67">
        <f>'교비수입 '!E29</f>
        <v>17000</v>
      </c>
      <c r="E23" s="67"/>
      <c r="F23" s="58">
        <f t="shared" si="2"/>
        <v>17000</v>
      </c>
      <c r="G23" s="72" t="str">
        <f t="shared" si="3"/>
        <v xml:space="preserve"> </v>
      </c>
      <c r="H23" s="70" t="s">
        <v>430</v>
      </c>
      <c r="I23" s="43"/>
      <c r="J23" s="43"/>
      <c r="K23" s="43"/>
    </row>
    <row r="24" spans="1:11" ht="30.95" customHeight="1">
      <c r="A24" s="396"/>
      <c r="B24" s="309" t="s">
        <v>418</v>
      </c>
      <c r="C24" s="66"/>
      <c r="D24" s="67">
        <f>SUM(D25:D26)</f>
        <v>67000</v>
      </c>
      <c r="E24" s="67"/>
      <c r="F24" s="58">
        <f t="shared" si="2"/>
        <v>67000</v>
      </c>
      <c r="G24" s="72" t="str">
        <f t="shared" si="3"/>
        <v xml:space="preserve"> </v>
      </c>
      <c r="H24" s="70"/>
      <c r="I24" s="43"/>
      <c r="J24" s="43"/>
      <c r="K24" s="43"/>
    </row>
    <row r="25" spans="1:11" ht="30.95" customHeight="1">
      <c r="A25" s="396"/>
      <c r="B25" s="310"/>
      <c r="C25" s="66" t="s">
        <v>419</v>
      </c>
      <c r="D25" s="67">
        <f>'교비수입 '!E31</f>
        <v>2000</v>
      </c>
      <c r="E25" s="67"/>
      <c r="F25" s="58">
        <f t="shared" si="2"/>
        <v>2000</v>
      </c>
      <c r="G25" s="72" t="str">
        <f t="shared" si="3"/>
        <v xml:space="preserve"> </v>
      </c>
      <c r="H25" s="70"/>
      <c r="I25" s="43"/>
      <c r="J25" s="43"/>
      <c r="K25" s="43"/>
    </row>
    <row r="26" spans="1:11" ht="30.95" customHeight="1">
      <c r="A26" s="396"/>
      <c r="B26" s="399"/>
      <c r="C26" s="66" t="s">
        <v>420</v>
      </c>
      <c r="D26" s="67">
        <f>'교비수입 '!E32</f>
        <v>65000</v>
      </c>
      <c r="E26" s="67"/>
      <c r="F26" s="58">
        <f t="shared" si="2"/>
        <v>65000</v>
      </c>
      <c r="G26" s="72" t="str">
        <f t="shared" si="3"/>
        <v xml:space="preserve"> </v>
      </c>
      <c r="H26" s="70" t="s">
        <v>431</v>
      </c>
      <c r="I26" s="43"/>
      <c r="J26" s="43"/>
      <c r="K26" s="43"/>
    </row>
    <row r="27" spans="1:11" ht="30.95" customHeight="1">
      <c r="A27" s="396"/>
      <c r="B27" s="309" t="s">
        <v>421</v>
      </c>
      <c r="C27" s="66"/>
      <c r="D27" s="67">
        <f>SUM(D28:D29)</f>
        <v>10000</v>
      </c>
      <c r="E27" s="67"/>
      <c r="F27" s="58">
        <f t="shared" si="2"/>
        <v>10000</v>
      </c>
      <c r="G27" s="72" t="str">
        <f t="shared" si="3"/>
        <v xml:space="preserve"> </v>
      </c>
      <c r="H27" s="70"/>
      <c r="I27" s="43"/>
      <c r="J27" s="43"/>
      <c r="K27" s="43"/>
    </row>
    <row r="28" spans="1:11" ht="30.95" customHeight="1">
      <c r="A28" s="396"/>
      <c r="B28" s="378"/>
      <c r="C28" s="66" t="s">
        <v>422</v>
      </c>
      <c r="D28" s="67">
        <f>'교비수입 '!E34</f>
        <v>5000</v>
      </c>
      <c r="E28" s="67"/>
      <c r="F28" s="58">
        <f t="shared" si="2"/>
        <v>5000</v>
      </c>
      <c r="G28" s="72" t="str">
        <f t="shared" si="3"/>
        <v xml:space="preserve"> </v>
      </c>
      <c r="H28" s="70" t="s">
        <v>432</v>
      </c>
      <c r="I28" s="43"/>
      <c r="J28" s="43"/>
      <c r="K28" s="43"/>
    </row>
    <row r="29" spans="1:11" ht="30.95" customHeight="1">
      <c r="A29" s="397"/>
      <c r="B29" s="382"/>
      <c r="C29" s="66" t="s">
        <v>423</v>
      </c>
      <c r="D29" s="67">
        <f>'교비수입 '!E35</f>
        <v>5000</v>
      </c>
      <c r="E29" s="67"/>
      <c r="F29" s="58">
        <f t="shared" si="2"/>
        <v>5000</v>
      </c>
      <c r="G29" s="72" t="str">
        <f t="shared" si="3"/>
        <v xml:space="preserve"> </v>
      </c>
      <c r="H29" s="70" t="s">
        <v>433</v>
      </c>
      <c r="I29" s="43"/>
      <c r="J29" s="43"/>
      <c r="K29" s="43"/>
    </row>
    <row r="30" spans="1:11" ht="30.95" customHeight="1">
      <c r="A30" s="82" t="s">
        <v>126</v>
      </c>
      <c r="B30" s="57"/>
      <c r="C30" s="57"/>
      <c r="D30" s="58">
        <f>SUM(D31,D33)</f>
        <v>31000</v>
      </c>
      <c r="E30" s="58">
        <f>SUM(E31)</f>
        <v>110000</v>
      </c>
      <c r="F30" s="58" t="str">
        <f t="shared" si="2"/>
        <v xml:space="preserve"> </v>
      </c>
      <c r="G30" s="72">
        <f t="shared" si="3"/>
        <v>79000</v>
      </c>
      <c r="H30" s="61"/>
      <c r="I30" s="43"/>
      <c r="J30" s="43"/>
      <c r="K30" s="43"/>
    </row>
    <row r="31" spans="1:11" ht="30.95" customHeight="1">
      <c r="A31" s="457"/>
      <c r="B31" s="56" t="s">
        <v>127</v>
      </c>
      <c r="C31" s="57"/>
      <c r="D31" s="58">
        <f>SUM(D32)</f>
        <v>30000</v>
      </c>
      <c r="E31" s="58">
        <v>110000</v>
      </c>
      <c r="F31" s="58" t="str">
        <f t="shared" si="2"/>
        <v xml:space="preserve"> </v>
      </c>
      <c r="G31" s="72">
        <f t="shared" si="3"/>
        <v>80000</v>
      </c>
      <c r="H31" s="61"/>
      <c r="I31" s="43"/>
      <c r="J31" s="43"/>
      <c r="K31" s="43"/>
    </row>
    <row r="32" spans="1:11" s="84" customFormat="1" ht="30.95" customHeight="1" thickBot="1">
      <c r="A32" s="458"/>
      <c r="B32" s="57"/>
      <c r="C32" s="56" t="s">
        <v>128</v>
      </c>
      <c r="D32" s="58">
        <f>교비수입세로판!E35</f>
        <v>30000</v>
      </c>
      <c r="E32" s="58">
        <v>110000</v>
      </c>
      <c r="F32" s="58" t="str">
        <f t="shared" si="2"/>
        <v xml:space="preserve"> </v>
      </c>
      <c r="G32" s="72">
        <f t="shared" si="3"/>
        <v>80000</v>
      </c>
      <c r="H32" s="63"/>
      <c r="I32" s="83"/>
      <c r="J32" s="83"/>
      <c r="K32" s="83"/>
    </row>
    <row r="33" spans="1:11" s="207" customFormat="1" ht="30.95" customHeight="1">
      <c r="A33" s="376"/>
      <c r="B33" s="73" t="s">
        <v>424</v>
      </c>
      <c r="C33" s="73"/>
      <c r="D33" s="59">
        <f>D34</f>
        <v>1000</v>
      </c>
      <c r="E33" s="59"/>
      <c r="F33" s="58">
        <f t="shared" si="2"/>
        <v>1000</v>
      </c>
      <c r="G33" s="72" t="str">
        <f t="shared" si="3"/>
        <v xml:space="preserve"> </v>
      </c>
      <c r="H33" s="74"/>
      <c r="I33" s="311"/>
      <c r="J33" s="311"/>
      <c r="K33" s="311"/>
    </row>
    <row r="34" spans="1:11" s="207" customFormat="1" ht="30.95" customHeight="1">
      <c r="A34" s="377"/>
      <c r="B34" s="88"/>
      <c r="C34" s="73" t="s">
        <v>425</v>
      </c>
      <c r="D34" s="59">
        <f>'교비수입 '!E40</f>
        <v>1000</v>
      </c>
      <c r="E34" s="59"/>
      <c r="F34" s="58">
        <f t="shared" si="2"/>
        <v>1000</v>
      </c>
      <c r="G34" s="72" t="str">
        <f t="shared" si="3"/>
        <v xml:space="preserve"> </v>
      </c>
      <c r="H34" s="74"/>
      <c r="I34" s="311"/>
      <c r="J34" s="311"/>
      <c r="K34" s="311"/>
    </row>
    <row r="35" spans="1:11" ht="30.95" customHeight="1">
      <c r="A35" s="82" t="s">
        <v>131</v>
      </c>
      <c r="B35" s="57"/>
      <c r="C35" s="57"/>
      <c r="D35" s="58">
        <f>D36</f>
        <v>15000</v>
      </c>
      <c r="E35" s="58">
        <f>SUM(E36)</f>
        <v>2484000</v>
      </c>
      <c r="F35" s="58" t="str">
        <f t="shared" si="2"/>
        <v xml:space="preserve"> </v>
      </c>
      <c r="G35" s="72">
        <f t="shared" si="3"/>
        <v>2469000</v>
      </c>
      <c r="H35" s="61"/>
      <c r="I35" s="43"/>
      <c r="J35" s="43"/>
      <c r="K35" s="43"/>
    </row>
    <row r="36" spans="1:11" ht="30.95" customHeight="1">
      <c r="A36" s="330"/>
      <c r="B36" s="56" t="s">
        <v>245</v>
      </c>
      <c r="C36" s="57"/>
      <c r="D36" s="58">
        <f>SUM(D37:D39)</f>
        <v>15000</v>
      </c>
      <c r="E36" s="58">
        <f>SUM(E37:E39)</f>
        <v>2484000</v>
      </c>
      <c r="F36" s="58" t="str">
        <f t="shared" si="2"/>
        <v xml:space="preserve"> </v>
      </c>
      <c r="G36" s="72">
        <f t="shared" si="3"/>
        <v>2469000</v>
      </c>
      <c r="H36" s="61"/>
      <c r="I36" s="43"/>
      <c r="J36" s="43"/>
      <c r="K36" s="43"/>
    </row>
    <row r="37" spans="1:11" ht="30.95" customHeight="1">
      <c r="A37" s="331"/>
      <c r="B37" s="86"/>
      <c r="C37" s="66" t="s">
        <v>309</v>
      </c>
      <c r="D37" s="67">
        <f>교비수입세로판!E40</f>
        <v>0</v>
      </c>
      <c r="E37" s="67">
        <v>761000</v>
      </c>
      <c r="F37" s="58" t="str">
        <f t="shared" si="2"/>
        <v xml:space="preserve"> </v>
      </c>
      <c r="G37" s="72">
        <f t="shared" si="3"/>
        <v>761000</v>
      </c>
      <c r="H37" s="184"/>
      <c r="I37" s="43"/>
      <c r="J37" s="43"/>
      <c r="K37" s="43"/>
    </row>
    <row r="38" spans="1:11" ht="30.95" customHeight="1">
      <c r="A38" s="331"/>
      <c r="B38" s="86"/>
      <c r="C38" s="66" t="s">
        <v>308</v>
      </c>
      <c r="D38" s="67">
        <f>교비수입세로판!E41</f>
        <v>15000</v>
      </c>
      <c r="E38" s="67">
        <v>80000</v>
      </c>
      <c r="F38" s="58" t="str">
        <f t="shared" si="2"/>
        <v xml:space="preserve"> </v>
      </c>
      <c r="G38" s="72">
        <f t="shared" si="3"/>
        <v>65000</v>
      </c>
      <c r="H38" s="184" t="s">
        <v>434</v>
      </c>
      <c r="I38" s="43"/>
      <c r="J38" s="43"/>
      <c r="K38" s="43"/>
    </row>
    <row r="39" spans="1:11" ht="30.95" customHeight="1">
      <c r="A39" s="331"/>
      <c r="B39" s="86"/>
      <c r="C39" s="66" t="s">
        <v>310</v>
      </c>
      <c r="D39" s="67">
        <f>교비수입세로판!E42</f>
        <v>0</v>
      </c>
      <c r="E39" s="67">
        <v>1643000</v>
      </c>
      <c r="F39" s="58" t="str">
        <f t="shared" si="2"/>
        <v xml:space="preserve"> </v>
      </c>
      <c r="G39" s="72">
        <f t="shared" si="3"/>
        <v>1643000</v>
      </c>
      <c r="H39" s="70"/>
      <c r="I39" s="43"/>
      <c r="J39" s="43"/>
      <c r="K39" s="43"/>
    </row>
    <row r="40" spans="1:11" ht="23.25" customHeight="1" thickBot="1">
      <c r="A40" s="90"/>
      <c r="B40" s="444" t="s">
        <v>132</v>
      </c>
      <c r="C40" s="444"/>
      <c r="D40" s="91">
        <f>'교비수입 '!E46</f>
        <v>35000</v>
      </c>
      <c r="E40" s="91">
        <v>45000</v>
      </c>
      <c r="F40" s="58" t="str">
        <f t="shared" si="2"/>
        <v xml:space="preserve"> </v>
      </c>
      <c r="G40" s="72">
        <f t="shared" si="3"/>
        <v>10000</v>
      </c>
      <c r="H40" s="93"/>
      <c r="I40" s="43"/>
      <c r="J40" s="43"/>
      <c r="K40" s="43"/>
    </row>
    <row r="41" spans="1:11" ht="29.25" customHeight="1" thickBot="1">
      <c r="A41" s="452" t="s">
        <v>133</v>
      </c>
      <c r="B41" s="453"/>
      <c r="C41" s="453"/>
      <c r="D41" s="361">
        <f>SUM(D7,D10,D21,D30,D35,D40)</f>
        <v>1290000</v>
      </c>
      <c r="E41" s="361">
        <f>SUM(E10,E30,E35,E40)</f>
        <v>2700000</v>
      </c>
      <c r="F41" s="360" t="str">
        <f t="shared" ref="F41" si="4">IF(D41&gt;E41,D41-E41," ")</f>
        <v xml:space="preserve"> </v>
      </c>
      <c r="G41" s="346">
        <f t="shared" ref="G41" si="5">IF(E41&gt;D41,E41-D41," ")</f>
        <v>1410000</v>
      </c>
      <c r="H41" s="347"/>
    </row>
    <row r="42" spans="1:11" ht="14.25" thickTop="1"/>
    <row r="45" spans="1:11">
      <c r="A45" s="482"/>
      <c r="B45" s="482"/>
      <c r="C45" s="482"/>
      <c r="D45" s="482"/>
      <c r="E45" s="482"/>
      <c r="F45" s="482"/>
      <c r="G45" s="482"/>
      <c r="H45" s="482"/>
    </row>
  </sheetData>
  <sheetProtection password="CC3D" sheet="1" objects="1" scenarios="1"/>
  <mergeCells count="14">
    <mergeCell ref="A41:C41"/>
    <mergeCell ref="A45:H45"/>
    <mergeCell ref="B15:B16"/>
    <mergeCell ref="A31:A32"/>
    <mergeCell ref="B40:C40"/>
    <mergeCell ref="A11:A16"/>
    <mergeCell ref="A1:H1"/>
    <mergeCell ref="A2:H2"/>
    <mergeCell ref="A3:H3"/>
    <mergeCell ref="A5:C5"/>
    <mergeCell ref="D5:D6"/>
    <mergeCell ref="E5:E6"/>
    <mergeCell ref="F5:G5"/>
    <mergeCell ref="H5:H6"/>
  </mergeCells>
  <phoneticPr fontId="2" type="noConversion"/>
  <printOptions horizontalCentered="1"/>
  <pageMargins left="0.23622047244094499" right="0.196850393700787" top="0.35433070866141703" bottom="0.35433070866141703" header="0.15748031496063" footer="0.15748031496063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13</vt:i4>
      </vt:variant>
      <vt:variant>
        <vt:lpstr>이름이 지정된 범위</vt:lpstr>
      </vt:variant>
      <vt:variant>
        <vt:i4>12</vt:i4>
      </vt:variant>
    </vt:vector>
  </HeadingPairs>
  <TitlesOfParts>
    <vt:vector size="25" baseType="lpstr">
      <vt:lpstr>교비예산총칙</vt:lpstr>
      <vt:lpstr>교비예산총괄표</vt:lpstr>
      <vt:lpstr>교비수입 </vt:lpstr>
      <vt:lpstr>교비지출</vt:lpstr>
      <vt:lpstr>등록금회계총괄표</vt:lpstr>
      <vt:lpstr>등록금회계수입</vt:lpstr>
      <vt:lpstr>등록금회계지출</vt:lpstr>
      <vt:lpstr>비등록금회계 총괄표</vt:lpstr>
      <vt:lpstr>비등록금회계수입</vt:lpstr>
      <vt:lpstr>비등록금회계지출</vt:lpstr>
      <vt:lpstr>교비수입세로판</vt:lpstr>
      <vt:lpstr>교비지출세로판</vt:lpstr>
      <vt:lpstr>Sheet3</vt:lpstr>
      <vt:lpstr>'교비수입 '!Print_Area</vt:lpstr>
      <vt:lpstr>비등록금회계수입!Print_Area</vt:lpstr>
      <vt:lpstr>'교비수입 '!Print_Titles</vt:lpstr>
      <vt:lpstr>교비예산총괄표!Print_Titles</vt:lpstr>
      <vt:lpstr>교비지출!Print_Titles</vt:lpstr>
      <vt:lpstr>교비지출세로판!Print_Titles</vt:lpstr>
      <vt:lpstr>등록금회계수입!Print_Titles</vt:lpstr>
      <vt:lpstr>등록금회계지출!Print_Titles</vt:lpstr>
      <vt:lpstr>등록금회계총괄표!Print_Titles</vt:lpstr>
      <vt:lpstr>'비등록금회계 총괄표'!Print_Titles</vt:lpstr>
      <vt:lpstr>비등록금회계수입!Print_Titles</vt:lpstr>
      <vt:lpstr>비등록금회계지출!Print_Titles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2014-02-25T06:31:45Z</cp:lastPrinted>
  <dcterms:created xsi:type="dcterms:W3CDTF">2009-11-05T02:36:22Z</dcterms:created>
  <dcterms:modified xsi:type="dcterms:W3CDTF">2014-02-25T06:39:52Z</dcterms:modified>
</cp:coreProperties>
</file>