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895" windowHeight="7470" firstSheet="5" activeTab="8"/>
  </bookViews>
  <sheets>
    <sheet name="교비예산총칙" sheetId="14" r:id="rId1"/>
    <sheet name="교비수입 " sheetId="27" r:id="rId2"/>
    <sheet name="교비지출 " sheetId="28" r:id="rId3"/>
    <sheet name="등록금회계수입" sheetId="21" r:id="rId4"/>
    <sheet name="등록금회계지출" sheetId="22" r:id="rId5"/>
    <sheet name="기금회계수입" sheetId="25" r:id="rId6"/>
    <sheet name="기금회계지출" sheetId="26" r:id="rId7"/>
    <sheet name="교비수입세로판" sheetId="5" r:id="rId8"/>
    <sheet name="교비지출세로판" sheetId="6" r:id="rId9"/>
    <sheet name="Sheet2" sheetId="19" r:id="rId10"/>
    <sheet name="Sheet3" sheetId="20" r:id="rId11"/>
  </sheets>
  <definedNames>
    <definedName name="_xlnm.Print_Area" localSheetId="1">'교비수입 '!$A$1:$J$45</definedName>
    <definedName name="_xlnm.Print_Area" localSheetId="3">등록금회계수입!$A$1:$H$49</definedName>
    <definedName name="_xlnm.Print_Titles" localSheetId="1">'교비수입 '!$5:$6</definedName>
    <definedName name="_xlnm.Print_Titles" localSheetId="2">'교비지출 '!$5:$6</definedName>
    <definedName name="_xlnm.Print_Titles" localSheetId="8">교비지출세로판!$2:$3</definedName>
    <definedName name="_xlnm.Print_Titles" localSheetId="5">기금회계수입!$5:$6</definedName>
    <definedName name="_xlnm.Print_Titles" localSheetId="6">기금회계지출!$5:$6</definedName>
    <definedName name="_xlnm.Print_Titles" localSheetId="3">등록금회계수입!$5:$6</definedName>
    <definedName name="_xlnm.Print_Titles" localSheetId="4">등록금회계지출!$5:$6</definedName>
  </definedNames>
  <calcPr calcId="145621"/>
</workbook>
</file>

<file path=xl/calcChain.xml><?xml version="1.0" encoding="utf-8"?>
<calcChain xmlns="http://schemas.openxmlformats.org/spreadsheetml/2006/main">
  <c r="E80" i="22" l="1"/>
  <c r="E81" i="22"/>
  <c r="E91" i="22"/>
  <c r="E35" i="21"/>
  <c r="E28" i="21"/>
  <c r="E13" i="21"/>
  <c r="E21" i="21"/>
  <c r="E14" i="21"/>
  <c r="H94" i="28"/>
  <c r="H83" i="28"/>
  <c r="H84" i="28"/>
  <c r="H76" i="28"/>
  <c r="H77" i="28"/>
  <c r="H31" i="27"/>
  <c r="H7" i="27"/>
  <c r="H8" i="27"/>
  <c r="H39" i="27"/>
  <c r="H40" i="27"/>
  <c r="H28" i="27"/>
  <c r="H21" i="27"/>
  <c r="H18" i="27"/>
  <c r="H14" i="27"/>
  <c r="H11" i="27"/>
  <c r="H25" i="27" l="1"/>
  <c r="H13" i="27"/>
  <c r="E11" i="21"/>
  <c r="E8" i="21"/>
  <c r="G67" i="28" l="1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8" i="28"/>
  <c r="G9" i="28"/>
  <c r="G10" i="28"/>
  <c r="G11" i="28"/>
  <c r="G12" i="28"/>
  <c r="G13" i="28"/>
  <c r="G14" i="28"/>
  <c r="G15" i="28"/>
  <c r="G16" i="28"/>
  <c r="G18" i="28"/>
  <c r="G19" i="28"/>
  <c r="G21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E93" i="28"/>
  <c r="E80" i="28"/>
  <c r="E79" i="28"/>
  <c r="E78" i="28"/>
  <c r="E75" i="28"/>
  <c r="E72" i="28"/>
  <c r="E59" i="28"/>
  <c r="E58" i="28"/>
  <c r="D69" i="28"/>
  <c r="D68" i="28" s="1"/>
  <c r="D67" i="28" s="1"/>
  <c r="D93" i="28"/>
  <c r="D89" i="28"/>
  <c r="D88" i="28"/>
  <c r="D87" i="28"/>
  <c r="D86" i="28"/>
  <c r="D85" i="28"/>
  <c r="D63" i="28"/>
  <c r="D62" i="28"/>
  <c r="D60" i="28"/>
  <c r="D59" i="28"/>
  <c r="D58" i="28"/>
  <c r="D56" i="28"/>
  <c r="D46" i="28"/>
  <c r="D52" i="28"/>
  <c r="D51" i="28"/>
  <c r="D50" i="28"/>
  <c r="D49" i="28"/>
  <c r="D48" i="28"/>
  <c r="D45" i="28"/>
  <c r="D44" i="28"/>
  <c r="D42" i="28"/>
  <c r="D41" i="28"/>
  <c r="D40" i="28"/>
  <c r="D39" i="28"/>
  <c r="D37" i="28"/>
  <c r="D36" i="28"/>
  <c r="D34" i="28"/>
  <c r="D31" i="28"/>
  <c r="D30" i="28"/>
  <c r="D29" i="28"/>
  <c r="D27" i="28"/>
  <c r="D13" i="28"/>
  <c r="D23" i="28"/>
  <c r="D22" i="28"/>
  <c r="G22" i="28" s="1"/>
  <c r="D21" i="28"/>
  <c r="D20" i="28"/>
  <c r="G20" i="28" s="1"/>
  <c r="D19" i="28"/>
  <c r="D18" i="28"/>
  <c r="D16" i="28"/>
  <c r="D15" i="28"/>
  <c r="D12" i="28"/>
  <c r="D11" i="28"/>
  <c r="D10" i="28"/>
  <c r="D9" i="28"/>
  <c r="G45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2" i="27"/>
  <c r="G43" i="27"/>
  <c r="G44" i="27"/>
  <c r="G7" i="27"/>
  <c r="E44" i="27"/>
  <c r="E43" i="27"/>
  <c r="E42" i="27"/>
  <c r="E41" i="27"/>
  <c r="E36" i="27"/>
  <c r="E20" i="27"/>
  <c r="E19" i="27"/>
  <c r="E15" i="27"/>
  <c r="D35" i="27"/>
  <c r="D44" i="27"/>
  <c r="D38" i="27"/>
  <c r="D36" i="27"/>
  <c r="D33" i="27"/>
  <c r="D32" i="27"/>
  <c r="D30" i="27"/>
  <c r="D29" i="27"/>
  <c r="D27" i="27"/>
  <c r="D23" i="27"/>
  <c r="D22" i="27"/>
  <c r="D17" i="27"/>
  <c r="D16" i="27"/>
  <c r="D15" i="27"/>
  <c r="D10" i="27"/>
  <c r="D9" i="27"/>
  <c r="D11" i="26"/>
  <c r="D25" i="26"/>
  <c r="D19" i="26"/>
  <c r="D16" i="26"/>
  <c r="D13" i="26"/>
  <c r="D12" i="26"/>
  <c r="D9" i="26"/>
  <c r="D17" i="25"/>
  <c r="D21" i="25"/>
  <c r="D20" i="25"/>
  <c r="D19" i="25"/>
  <c r="D18" i="25"/>
  <c r="D15" i="25"/>
  <c r="D9" i="25"/>
  <c r="D90" i="22"/>
  <c r="D86" i="22"/>
  <c r="D85" i="22"/>
  <c r="D84" i="22"/>
  <c r="D83" i="22"/>
  <c r="D82" i="22"/>
  <c r="D67" i="22"/>
  <c r="D68" i="22"/>
  <c r="D69" i="22"/>
  <c r="D72" i="22"/>
  <c r="D62" i="22"/>
  <c r="D59" i="22"/>
  <c r="D58" i="22"/>
  <c r="D56" i="22"/>
  <c r="D52" i="22"/>
  <c r="D51" i="22"/>
  <c r="D50" i="22"/>
  <c r="D48" i="22"/>
  <c r="D46" i="22"/>
  <c r="D45" i="22"/>
  <c r="D40" i="22"/>
  <c r="D39" i="22"/>
  <c r="D38" i="22"/>
  <c r="D37" i="22"/>
  <c r="D36" i="22"/>
  <c r="D35" i="22"/>
  <c r="D34" i="22"/>
  <c r="D31" i="22"/>
  <c r="D30" i="22"/>
  <c r="D29" i="22"/>
  <c r="D27" i="22"/>
  <c r="D15" i="22"/>
  <c r="D13" i="22"/>
  <c r="D44" i="21"/>
  <c r="D36" i="21"/>
  <c r="D23" i="21"/>
  <c r="D22" i="21"/>
  <c r="D17" i="21"/>
  <c r="D16" i="21"/>
  <c r="D15" i="21"/>
  <c r="D12" i="21"/>
  <c r="D10" i="21"/>
  <c r="D9" i="21"/>
  <c r="H96" i="6" l="1"/>
  <c r="F91" i="6"/>
  <c r="F12" i="5"/>
  <c r="E22" i="6"/>
  <c r="G84" i="6"/>
  <c r="G85" i="6"/>
  <c r="G86" i="6"/>
  <c r="G42" i="6"/>
  <c r="G43" i="6"/>
  <c r="G44" i="6"/>
  <c r="G45" i="6"/>
  <c r="G46" i="6"/>
  <c r="G47" i="6"/>
  <c r="G48" i="6"/>
  <c r="G49" i="6"/>
  <c r="G32" i="6"/>
  <c r="G33" i="6"/>
  <c r="G34" i="6"/>
  <c r="G35" i="6"/>
  <c r="G36" i="6"/>
  <c r="G37" i="6"/>
  <c r="G38" i="6"/>
  <c r="G39" i="6"/>
  <c r="G25" i="6"/>
  <c r="G26" i="6"/>
  <c r="G27" i="6"/>
  <c r="G28" i="6"/>
  <c r="G29" i="6"/>
  <c r="G24" i="6"/>
  <c r="E32" i="5" l="1"/>
  <c r="F68" i="6"/>
  <c r="D65" i="6"/>
  <c r="H37" i="5" l="1"/>
  <c r="H36" i="5" s="1"/>
  <c r="G90" i="6"/>
  <c r="G41" i="5" l="1"/>
  <c r="G40" i="5"/>
  <c r="G39" i="5"/>
  <c r="G35" i="5"/>
  <c r="G33" i="5"/>
  <c r="G32" i="5"/>
  <c r="G30" i="5"/>
  <c r="G29" i="5"/>
  <c r="G27" i="5"/>
  <c r="G26" i="5"/>
  <c r="G24" i="5"/>
  <c r="G21" i="5"/>
  <c r="G20" i="5"/>
  <c r="I20" i="5" s="1"/>
  <c r="G18" i="5"/>
  <c r="G17" i="5"/>
  <c r="G14" i="5"/>
  <c r="G13" i="5"/>
  <c r="G10" i="5"/>
  <c r="G8" i="5"/>
  <c r="G7" i="5"/>
  <c r="G41" i="6"/>
  <c r="G72" i="6" l="1"/>
  <c r="G71" i="6" s="1"/>
  <c r="G70" i="6" s="1"/>
  <c r="G57" i="6"/>
  <c r="G53" i="6"/>
  <c r="G83" i="6"/>
  <c r="G15" i="5"/>
  <c r="I15" i="5" s="1"/>
  <c r="G21" i="6"/>
  <c r="G20" i="6"/>
  <c r="G19" i="6"/>
  <c r="G18" i="6"/>
  <c r="G17" i="6"/>
  <c r="G16" i="6"/>
  <c r="G15" i="6"/>
  <c r="G12" i="6"/>
  <c r="G11" i="6"/>
  <c r="G10" i="6"/>
  <c r="G9" i="6"/>
  <c r="G8" i="6"/>
  <c r="G7" i="6"/>
  <c r="G6" i="6"/>
  <c r="G31" i="6"/>
  <c r="G59" i="6"/>
  <c r="G60" i="6"/>
  <c r="G52" i="6"/>
  <c r="G76" i="6"/>
  <c r="G77" i="6"/>
  <c r="G66" i="6"/>
  <c r="I66" i="6" s="1"/>
  <c r="G65" i="6"/>
  <c r="I65" i="6" s="1"/>
  <c r="G55" i="6"/>
  <c r="G56" i="6"/>
  <c r="E40" i="6"/>
  <c r="F11" i="5"/>
  <c r="F42" i="5" s="1"/>
  <c r="F67" i="6"/>
  <c r="E68" i="6"/>
  <c r="E67" i="6"/>
  <c r="D16" i="5"/>
  <c r="D6" i="5"/>
  <c r="G6" i="5" s="1"/>
  <c r="E20" i="26"/>
  <c r="E21" i="26"/>
  <c r="E18" i="26"/>
  <c r="E17" i="26" s="1"/>
  <c r="E10" i="26"/>
  <c r="E11" i="26"/>
  <c r="E8" i="26"/>
  <c r="E7" i="26" s="1"/>
  <c r="E26" i="26" s="1"/>
  <c r="E17" i="25"/>
  <c r="E16" i="25" s="1"/>
  <c r="E14" i="25"/>
  <c r="E13" i="25" s="1"/>
  <c r="E10" i="25"/>
  <c r="E7" i="25" s="1"/>
  <c r="E22" i="25" s="1"/>
  <c r="E71" i="28"/>
  <c r="E70" i="28" s="1"/>
  <c r="E35" i="27"/>
  <c r="E34" i="27" s="1"/>
  <c r="E14" i="27"/>
  <c r="D15" i="26"/>
  <c r="D14" i="26" s="1"/>
  <c r="D8" i="25"/>
  <c r="E89" i="22"/>
  <c r="E88" i="22" s="1"/>
  <c r="E87" i="22" s="1"/>
  <c r="E84" i="22"/>
  <c r="E83" i="22"/>
  <c r="E79" i="22"/>
  <c r="E78" i="22" s="1"/>
  <c r="E74" i="22"/>
  <c r="E73" i="22" s="1"/>
  <c r="E64" i="22"/>
  <c r="E63" i="22"/>
  <c r="E62" i="22"/>
  <c r="E61" i="22"/>
  <c r="E60" i="22"/>
  <c r="E56" i="22"/>
  <c r="E55" i="22"/>
  <c r="E51" i="22"/>
  <c r="E50" i="22"/>
  <c r="E49" i="22"/>
  <c r="E48" i="22"/>
  <c r="E47" i="22"/>
  <c r="E46" i="22"/>
  <c r="E45" i="22"/>
  <c r="E44" i="22"/>
  <c r="E42" i="22"/>
  <c r="E41" i="22"/>
  <c r="E40" i="22"/>
  <c r="E39" i="22"/>
  <c r="E38" i="22"/>
  <c r="E37" i="22"/>
  <c r="E36" i="22"/>
  <c r="E35" i="22"/>
  <c r="E34" i="22"/>
  <c r="E32" i="22"/>
  <c r="E30" i="22"/>
  <c r="E29" i="22"/>
  <c r="E28" i="22"/>
  <c r="E27" i="22"/>
  <c r="E24" i="22"/>
  <c r="E23" i="22"/>
  <c r="E22" i="22"/>
  <c r="E21" i="22"/>
  <c r="E20" i="22"/>
  <c r="E19" i="22"/>
  <c r="E18" i="22"/>
  <c r="E16" i="22"/>
  <c r="E14" i="22"/>
  <c r="D21" i="21"/>
  <c r="D37" i="27"/>
  <c r="E57" i="28"/>
  <c r="H92" i="28"/>
  <c r="H91" i="28" s="1"/>
  <c r="H90" i="28" s="1"/>
  <c r="H87" i="28"/>
  <c r="H86" i="28"/>
  <c r="H82" i="28"/>
  <c r="H81" i="28" s="1"/>
  <c r="H78" i="28"/>
  <c r="H64" i="28"/>
  <c r="H63" i="28"/>
  <c r="H62" i="28"/>
  <c r="H61" i="28"/>
  <c r="H60" i="28"/>
  <c r="H56" i="28"/>
  <c r="H55" i="28"/>
  <c r="H52" i="28"/>
  <c r="H51" i="28"/>
  <c r="H50" i="28"/>
  <c r="H49" i="28"/>
  <c r="H48" i="28"/>
  <c r="H47" i="28"/>
  <c r="H46" i="28"/>
  <c r="H45" i="28"/>
  <c r="H44" i="28"/>
  <c r="H42" i="28"/>
  <c r="H41" i="28"/>
  <c r="H40" i="28"/>
  <c r="H39" i="28"/>
  <c r="H38" i="28"/>
  <c r="H37" i="28"/>
  <c r="H36" i="28"/>
  <c r="H35" i="28"/>
  <c r="H34" i="28"/>
  <c r="H32" i="28"/>
  <c r="H30" i="28"/>
  <c r="H29" i="28"/>
  <c r="H28" i="28"/>
  <c r="H27" i="28"/>
  <c r="H24" i="28"/>
  <c r="H23" i="28"/>
  <c r="H22" i="28"/>
  <c r="H21" i="28"/>
  <c r="H20" i="28"/>
  <c r="H19" i="28"/>
  <c r="J19" i="28" s="1"/>
  <c r="H18" i="28"/>
  <c r="H16" i="28"/>
  <c r="H15" i="28"/>
  <c r="H14" i="28"/>
  <c r="H12" i="28"/>
  <c r="H11" i="28"/>
  <c r="H10" i="28"/>
  <c r="J10" i="28" s="1"/>
  <c r="H9" i="28"/>
  <c r="D31" i="27"/>
  <c r="D28" i="27"/>
  <c r="D21" i="27"/>
  <c r="D19" i="5"/>
  <c r="G19" i="5" s="1"/>
  <c r="I7" i="5"/>
  <c r="I8" i="5"/>
  <c r="D9" i="5"/>
  <c r="G9" i="5" s="1"/>
  <c r="G5" i="5" s="1"/>
  <c r="I10" i="5"/>
  <c r="D12" i="5"/>
  <c r="G12" i="5" s="1"/>
  <c r="I13" i="5"/>
  <c r="I14" i="5"/>
  <c r="E16" i="5"/>
  <c r="I17" i="5"/>
  <c r="I18" i="5"/>
  <c r="E74" i="28"/>
  <c r="E73" i="28" s="1"/>
  <c r="E77" i="28"/>
  <c r="E76" i="28" s="1"/>
  <c r="E53" i="28"/>
  <c r="E43" i="28"/>
  <c r="E25" i="28" s="1"/>
  <c r="D92" i="28"/>
  <c r="D91" i="28" s="1"/>
  <c r="D90" i="28" s="1"/>
  <c r="D84" i="28"/>
  <c r="D83" i="28" s="1"/>
  <c r="D82" i="28"/>
  <c r="D81" i="28" s="1"/>
  <c r="D80" i="28"/>
  <c r="D79" i="28"/>
  <c r="D78" i="28"/>
  <c r="D75" i="28"/>
  <c r="D74" i="28" s="1"/>
  <c r="D73" i="28" s="1"/>
  <c r="D66" i="28"/>
  <c r="D65" i="28"/>
  <c r="D61" i="28"/>
  <c r="D57" i="28" s="1"/>
  <c r="D55" i="28"/>
  <c r="D54" i="28" s="1"/>
  <c r="D47" i="28"/>
  <c r="D38" i="28"/>
  <c r="D35" i="28"/>
  <c r="D32" i="28"/>
  <c r="D28" i="28"/>
  <c r="D24" i="28"/>
  <c r="D14" i="28"/>
  <c r="D8" i="28" s="1"/>
  <c r="E18" i="27"/>
  <c r="E40" i="27"/>
  <c r="E39" i="27" s="1"/>
  <c r="D43" i="27"/>
  <c r="D42" i="27"/>
  <c r="D26" i="27"/>
  <c r="D20" i="27"/>
  <c r="D19" i="27"/>
  <c r="D14" i="27"/>
  <c r="D12" i="27"/>
  <c r="D11" i="27" s="1"/>
  <c r="D7" i="26"/>
  <c r="J93" i="28"/>
  <c r="I93" i="28"/>
  <c r="I92" i="28"/>
  <c r="I89" i="28"/>
  <c r="I87" i="28"/>
  <c r="I85" i="28"/>
  <c r="J75" i="28"/>
  <c r="J65" i="28"/>
  <c r="I61" i="28"/>
  <c r="J42" i="28"/>
  <c r="I39" i="28"/>
  <c r="I35" i="28"/>
  <c r="J29" i="28"/>
  <c r="I28" i="28"/>
  <c r="I27" i="28"/>
  <c r="J27" i="28"/>
  <c r="I22" i="28"/>
  <c r="J21" i="28"/>
  <c r="J16" i="28"/>
  <c r="I15" i="28"/>
  <c r="I12" i="28"/>
  <c r="I9" i="28"/>
  <c r="I44" i="27"/>
  <c r="J43" i="27"/>
  <c r="I42" i="27"/>
  <c r="I38" i="27"/>
  <c r="H37" i="27"/>
  <c r="I33" i="27"/>
  <c r="J32" i="27"/>
  <c r="I30" i="27"/>
  <c r="J29" i="27"/>
  <c r="I27" i="27"/>
  <c r="H26" i="27"/>
  <c r="J24" i="27"/>
  <c r="I20" i="27"/>
  <c r="J19" i="27"/>
  <c r="J17" i="27"/>
  <c r="I17" i="27"/>
  <c r="J16" i="27"/>
  <c r="J15" i="27"/>
  <c r="J12" i="27"/>
  <c r="J10" i="27"/>
  <c r="J9" i="27"/>
  <c r="G25" i="26"/>
  <c r="F25" i="26"/>
  <c r="D24" i="26"/>
  <c r="F24" i="26" s="1"/>
  <c r="D23" i="26"/>
  <c r="G23" i="26" s="1"/>
  <c r="D22" i="26"/>
  <c r="F22" i="26" s="1"/>
  <c r="F19" i="26"/>
  <c r="G19" i="26"/>
  <c r="D18" i="26"/>
  <c r="D17" i="26" s="1"/>
  <c r="G13" i="26"/>
  <c r="F9" i="26"/>
  <c r="F21" i="25"/>
  <c r="F20" i="25"/>
  <c r="G15" i="25"/>
  <c r="D14" i="25"/>
  <c r="F14" i="25" s="1"/>
  <c r="D12" i="25"/>
  <c r="F12" i="25" s="1"/>
  <c r="D11" i="25"/>
  <c r="G11" i="25" s="1"/>
  <c r="E54" i="6"/>
  <c r="E50" i="6" s="1"/>
  <c r="E71" i="6"/>
  <c r="E70" i="6" s="1"/>
  <c r="E74" i="6"/>
  <c r="E73" i="6" s="1"/>
  <c r="D81" i="6"/>
  <c r="D80" i="6" s="1"/>
  <c r="D71" i="6"/>
  <c r="D70" i="6" s="1"/>
  <c r="D61" i="6"/>
  <c r="D54" i="6"/>
  <c r="D51" i="6"/>
  <c r="D40" i="6"/>
  <c r="D30" i="6"/>
  <c r="D23" i="6"/>
  <c r="D14" i="6"/>
  <c r="G14" i="6" s="1"/>
  <c r="D5" i="6"/>
  <c r="D23" i="5"/>
  <c r="G23" i="5" s="1"/>
  <c r="E37" i="5"/>
  <c r="D34" i="5"/>
  <c r="E31" i="5"/>
  <c r="D28" i="5"/>
  <c r="G28" i="5" s="1"/>
  <c r="D25" i="5"/>
  <c r="G25" i="5" s="1"/>
  <c r="E13" i="27" l="1"/>
  <c r="D31" i="5"/>
  <c r="G34" i="5"/>
  <c r="G31" i="5"/>
  <c r="D64" i="6"/>
  <c r="G64" i="6" s="1"/>
  <c r="I64" i="6" s="1"/>
  <c r="E36" i="5"/>
  <c r="G36" i="5" s="1"/>
  <c r="G37" i="5"/>
  <c r="E11" i="5"/>
  <c r="G16" i="5"/>
  <c r="I11" i="27"/>
  <c r="I38" i="28"/>
  <c r="J55" i="28"/>
  <c r="J79" i="28"/>
  <c r="D26" i="28"/>
  <c r="D17" i="28"/>
  <c r="G17" i="28" s="1"/>
  <c r="E42" i="5"/>
  <c r="E96" i="6" s="1"/>
  <c r="H57" i="28"/>
  <c r="E57" i="22"/>
  <c r="E94" i="28"/>
  <c r="D43" i="28"/>
  <c r="D64" i="28"/>
  <c r="E45" i="27"/>
  <c r="I19" i="5"/>
  <c r="I26" i="27"/>
  <c r="I21" i="27"/>
  <c r="D33" i="28"/>
  <c r="D77" i="28"/>
  <c r="D76" i="28" s="1"/>
  <c r="E91" i="6"/>
  <c r="D7" i="28"/>
  <c r="E8" i="22"/>
  <c r="E17" i="22"/>
  <c r="H8" i="28"/>
  <c r="H26" i="28"/>
  <c r="H43" i="28"/>
  <c r="H17" i="28"/>
  <c r="H54" i="28"/>
  <c r="H53" i="28" s="1"/>
  <c r="E26" i="22"/>
  <c r="E43" i="22"/>
  <c r="E54" i="22"/>
  <c r="H33" i="28"/>
  <c r="E33" i="22"/>
  <c r="D13" i="25"/>
  <c r="D53" i="28"/>
  <c r="J12" i="28"/>
  <c r="I18" i="28"/>
  <c r="I24" i="28"/>
  <c r="J38" i="28"/>
  <c r="I52" i="28"/>
  <c r="I66" i="28"/>
  <c r="I78" i="28"/>
  <c r="I80" i="28"/>
  <c r="J86" i="28"/>
  <c r="J88" i="28"/>
  <c r="D18" i="27"/>
  <c r="D13" i="27" s="1"/>
  <c r="D34" i="27"/>
  <c r="I28" i="27"/>
  <c r="I29" i="27"/>
  <c r="I31" i="27"/>
  <c r="I16" i="5"/>
  <c r="I9" i="5"/>
  <c r="D5" i="5"/>
  <c r="D11" i="5"/>
  <c r="I6" i="5"/>
  <c r="I12" i="5"/>
  <c r="J84" i="28"/>
  <c r="J73" i="28"/>
  <c r="J74" i="28"/>
  <c r="D8" i="27"/>
  <c r="D7" i="27" s="1"/>
  <c r="I73" i="28"/>
  <c r="I74" i="28"/>
  <c r="I16" i="28"/>
  <c r="I21" i="28"/>
  <c r="I42" i="28"/>
  <c r="I10" i="28"/>
  <c r="I19" i="28"/>
  <c r="I29" i="28"/>
  <c r="I55" i="28"/>
  <c r="I64" i="28"/>
  <c r="D25" i="27"/>
  <c r="I9" i="27"/>
  <c r="J18" i="27"/>
  <c r="J14" i="27"/>
  <c r="I16" i="27"/>
  <c r="I19" i="27"/>
  <c r="J37" i="27"/>
  <c r="I43" i="27"/>
  <c r="J11" i="27"/>
  <c r="I12" i="27"/>
  <c r="J21" i="27"/>
  <c r="I24" i="27"/>
  <c r="J26" i="27"/>
  <c r="J31" i="27"/>
  <c r="I32" i="27"/>
  <c r="I37" i="27"/>
  <c r="G17" i="26"/>
  <c r="G18" i="26"/>
  <c r="F13" i="26"/>
  <c r="F17" i="26"/>
  <c r="F18" i="26"/>
  <c r="D21" i="26"/>
  <c r="G21" i="26" s="1"/>
  <c r="F23" i="26"/>
  <c r="F17" i="25"/>
  <c r="D10" i="25"/>
  <c r="G10" i="25" s="1"/>
  <c r="D16" i="25"/>
  <c r="F16" i="25" s="1"/>
  <c r="G17" i="25"/>
  <c r="F13" i="25"/>
  <c r="G13" i="25"/>
  <c r="G14" i="25"/>
  <c r="J90" i="28"/>
  <c r="I90" i="28"/>
  <c r="J9" i="28"/>
  <c r="J15" i="28"/>
  <c r="J18" i="28"/>
  <c r="J22" i="28"/>
  <c r="J24" i="28"/>
  <c r="J28" i="28"/>
  <c r="J35" i="28"/>
  <c r="J39" i="28"/>
  <c r="J52" i="28"/>
  <c r="J61" i="28"/>
  <c r="I65" i="28"/>
  <c r="J66" i="28"/>
  <c r="I75" i="28"/>
  <c r="J78" i="28"/>
  <c r="I79" i="28"/>
  <c r="J80" i="28"/>
  <c r="J85" i="28"/>
  <c r="I86" i="28"/>
  <c r="J87" i="28"/>
  <c r="I88" i="28"/>
  <c r="J89" i="28"/>
  <c r="I91" i="28"/>
  <c r="J92" i="28"/>
  <c r="I10" i="27"/>
  <c r="I15" i="27"/>
  <c r="J20" i="27"/>
  <c r="J27" i="27"/>
  <c r="J30" i="27"/>
  <c r="J33" i="27"/>
  <c r="J38" i="27"/>
  <c r="J42" i="27"/>
  <c r="J44" i="27"/>
  <c r="G9" i="26"/>
  <c r="G22" i="26"/>
  <c r="G24" i="26"/>
  <c r="F11" i="25"/>
  <c r="G12" i="25"/>
  <c r="F15" i="25"/>
  <c r="G20" i="25"/>
  <c r="G21" i="25"/>
  <c r="D50" i="6"/>
  <c r="D22" i="6"/>
  <c r="D4" i="6"/>
  <c r="D22" i="5"/>
  <c r="G22" i="5" s="1"/>
  <c r="J58" i="28"/>
  <c r="I59" i="28"/>
  <c r="G7" i="28" l="1"/>
  <c r="D94" i="28"/>
  <c r="G94" i="28" s="1"/>
  <c r="E92" i="6"/>
  <c r="D91" i="6"/>
  <c r="G91" i="6" s="1"/>
  <c r="J76" i="28"/>
  <c r="G11" i="5"/>
  <c r="I11" i="5" s="1"/>
  <c r="D42" i="5"/>
  <c r="J91" i="28"/>
  <c r="E53" i="22"/>
  <c r="D25" i="28"/>
  <c r="I5" i="5"/>
  <c r="H7" i="28"/>
  <c r="E25" i="22"/>
  <c r="I77" i="28"/>
  <c r="J28" i="27"/>
  <c r="H25" i="28"/>
  <c r="I76" i="28"/>
  <c r="J77" i="28"/>
  <c r="E7" i="22"/>
  <c r="I14" i="27"/>
  <c r="J13" i="27"/>
  <c r="D7" i="25"/>
  <c r="D22" i="25" s="1"/>
  <c r="D10" i="26"/>
  <c r="J25" i="27"/>
  <c r="D45" i="27"/>
  <c r="I18" i="27"/>
  <c r="I84" i="28"/>
  <c r="J59" i="28"/>
  <c r="I58" i="28"/>
  <c r="J64" i="28"/>
  <c r="G16" i="25"/>
  <c r="F21" i="26"/>
  <c r="D20" i="26"/>
  <c r="F10" i="25"/>
  <c r="I8" i="27"/>
  <c r="J8" i="27"/>
  <c r="G42" i="5" l="1"/>
  <c r="D96" i="6"/>
  <c r="I25" i="27"/>
  <c r="I13" i="27"/>
  <c r="D26" i="26"/>
  <c r="D92" i="6"/>
  <c r="I83" i="28"/>
  <c r="J83" i="28"/>
  <c r="I13" i="28"/>
  <c r="J13" i="28"/>
  <c r="F20" i="26"/>
  <c r="G20" i="26"/>
  <c r="F7" i="25"/>
  <c r="G7" i="25"/>
  <c r="I39" i="27"/>
  <c r="J39" i="27"/>
  <c r="I7" i="27"/>
  <c r="J7" i="27"/>
  <c r="F10" i="26"/>
  <c r="G10" i="26"/>
  <c r="G92" i="6" l="1"/>
  <c r="G96" i="6"/>
  <c r="F26" i="26"/>
  <c r="G26" i="26"/>
  <c r="F22" i="25"/>
  <c r="G22" i="25"/>
  <c r="D33" i="21" l="1"/>
  <c r="D89" i="22"/>
  <c r="F89" i="22" s="1"/>
  <c r="D79" i="22"/>
  <c r="F77" i="22"/>
  <c r="F75" i="22"/>
  <c r="G72" i="22"/>
  <c r="D66" i="22"/>
  <c r="D65" i="22"/>
  <c r="G65" i="22" s="1"/>
  <c r="D61" i="22"/>
  <c r="G61" i="22" s="1"/>
  <c r="D55" i="22"/>
  <c r="G55" i="22" s="1"/>
  <c r="D42" i="22"/>
  <c r="F42" i="22" s="1"/>
  <c r="G35" i="22"/>
  <c r="D28" i="22"/>
  <c r="G27" i="22"/>
  <c r="D24" i="22"/>
  <c r="D22" i="22"/>
  <c r="F22" i="22" s="1"/>
  <c r="D21" i="22"/>
  <c r="F21" i="22" s="1"/>
  <c r="D19" i="22"/>
  <c r="G19" i="22" s="1"/>
  <c r="D18" i="22"/>
  <c r="F18" i="22" s="1"/>
  <c r="D16" i="22"/>
  <c r="G16" i="22" s="1"/>
  <c r="D12" i="22"/>
  <c r="F12" i="22" s="1"/>
  <c r="D10" i="22"/>
  <c r="F10" i="22" s="1"/>
  <c r="D9" i="22"/>
  <c r="G9" i="22" s="1"/>
  <c r="F43" i="21"/>
  <c r="G41" i="21"/>
  <c r="D38" i="21"/>
  <c r="G38" i="21" s="1"/>
  <c r="D32" i="21"/>
  <c r="F32" i="21" s="1"/>
  <c r="D30" i="21"/>
  <c r="G30" i="21" s="1"/>
  <c r="D29" i="21"/>
  <c r="F29" i="21" s="1"/>
  <c r="D27" i="21"/>
  <c r="F27" i="21" s="1"/>
  <c r="F16" i="21"/>
  <c r="G15" i="21"/>
  <c r="E34" i="21"/>
  <c r="G90" i="22"/>
  <c r="F90" i="22"/>
  <c r="G89" i="22"/>
  <c r="G86" i="22"/>
  <c r="F86" i="22"/>
  <c r="G85" i="22"/>
  <c r="F85" i="22"/>
  <c r="G84" i="22"/>
  <c r="F84" i="22"/>
  <c r="G83" i="22"/>
  <c r="F83" i="22"/>
  <c r="G82" i="22"/>
  <c r="F82" i="22"/>
  <c r="D81" i="22"/>
  <c r="D80" i="22" s="1"/>
  <c r="D78" i="22"/>
  <c r="G77" i="22"/>
  <c r="G76" i="22"/>
  <c r="F76" i="22"/>
  <c r="G75" i="22"/>
  <c r="D74" i="22"/>
  <c r="D73" i="22"/>
  <c r="F72" i="22"/>
  <c r="D71" i="22"/>
  <c r="D70" i="22" s="1"/>
  <c r="G66" i="22"/>
  <c r="F66" i="22"/>
  <c r="D64" i="22"/>
  <c r="F64" i="22" s="1"/>
  <c r="F61" i="22"/>
  <c r="G52" i="22"/>
  <c r="F52" i="22"/>
  <c r="G42" i="22"/>
  <c r="G39" i="22"/>
  <c r="F39" i="22"/>
  <c r="G38" i="22"/>
  <c r="F38" i="22"/>
  <c r="F35" i="22"/>
  <c r="G29" i="22"/>
  <c r="F29" i="22"/>
  <c r="G28" i="22"/>
  <c r="F28" i="22"/>
  <c r="F27" i="22"/>
  <c r="G24" i="22"/>
  <c r="F24" i="22"/>
  <c r="G22" i="22"/>
  <c r="G21" i="22"/>
  <c r="F16" i="22"/>
  <c r="G15" i="22"/>
  <c r="F15" i="22"/>
  <c r="G12" i="22"/>
  <c r="G44" i="21"/>
  <c r="F44" i="21"/>
  <c r="G42" i="21"/>
  <c r="F42" i="21"/>
  <c r="F41" i="21"/>
  <c r="E40" i="21"/>
  <c r="E39" i="21" s="1"/>
  <c r="E37" i="21"/>
  <c r="G36" i="21"/>
  <c r="F36" i="21"/>
  <c r="D35" i="21"/>
  <c r="F35" i="21" s="1"/>
  <c r="G33" i="21"/>
  <c r="F33" i="21"/>
  <c r="G32" i="21"/>
  <c r="E31" i="21"/>
  <c r="E25" i="21" s="1"/>
  <c r="D31" i="21"/>
  <c r="F30" i="21"/>
  <c r="G29" i="21"/>
  <c r="E26" i="21"/>
  <c r="F21" i="21"/>
  <c r="G20" i="21"/>
  <c r="F20" i="21"/>
  <c r="G19" i="21"/>
  <c r="F19" i="21"/>
  <c r="D18" i="21"/>
  <c r="G17" i="21"/>
  <c r="F17" i="21"/>
  <c r="G16" i="21"/>
  <c r="G12" i="21"/>
  <c r="F12" i="21"/>
  <c r="D11" i="21"/>
  <c r="F11" i="21" s="1"/>
  <c r="E7" i="21"/>
  <c r="G27" i="21" l="1"/>
  <c r="D37" i="21"/>
  <c r="F37" i="21" s="1"/>
  <c r="F38" i="21"/>
  <c r="G43" i="21"/>
  <c r="F19" i="22"/>
  <c r="F55" i="22"/>
  <c r="D88" i="22"/>
  <c r="D87" i="22" s="1"/>
  <c r="F87" i="22" s="1"/>
  <c r="D26" i="21"/>
  <c r="D28" i="21"/>
  <c r="F28" i="21" s="1"/>
  <c r="D40" i="21"/>
  <c r="D39" i="21" s="1"/>
  <c r="G39" i="21" s="1"/>
  <c r="G10" i="22"/>
  <c r="F65" i="22"/>
  <c r="E45" i="21"/>
  <c r="G21" i="21"/>
  <c r="F9" i="22"/>
  <c r="D14" i="21"/>
  <c r="D13" i="21" s="1"/>
  <c r="F13" i="21" s="1"/>
  <c r="F15" i="21"/>
  <c r="D34" i="21"/>
  <c r="G18" i="22"/>
  <c r="G80" i="22"/>
  <c r="G81" i="22"/>
  <c r="G70" i="22"/>
  <c r="G71" i="22"/>
  <c r="G73" i="22"/>
  <c r="G74" i="22"/>
  <c r="G64" i="22"/>
  <c r="F80" i="22"/>
  <c r="F81" i="22"/>
  <c r="F73" i="22"/>
  <c r="F74" i="22"/>
  <c r="F70" i="22"/>
  <c r="F71" i="22"/>
  <c r="G37" i="21"/>
  <c r="G35" i="21"/>
  <c r="G31" i="21"/>
  <c r="G26" i="21"/>
  <c r="G18" i="21"/>
  <c r="G11" i="21"/>
  <c r="F31" i="21"/>
  <c r="F18" i="21"/>
  <c r="G87" i="22" l="1"/>
  <c r="F39" i="21"/>
  <c r="F40" i="21"/>
  <c r="G40" i="21"/>
  <c r="F88" i="22"/>
  <c r="G88" i="22"/>
  <c r="F26" i="21"/>
  <c r="D25" i="21"/>
  <c r="G28" i="21"/>
  <c r="F14" i="21"/>
  <c r="G14" i="21"/>
  <c r="G34" i="21"/>
  <c r="G13" i="21"/>
  <c r="F34" i="21"/>
  <c r="F25" i="21" l="1"/>
  <c r="G25" i="21"/>
  <c r="D11" i="22"/>
  <c r="F11" i="22" s="1"/>
  <c r="D20" i="22"/>
  <c r="F20" i="22" s="1"/>
  <c r="D23" i="22"/>
  <c r="D44" i="22"/>
  <c r="F44" i="22" s="1"/>
  <c r="D60" i="22"/>
  <c r="G60" i="22" s="1"/>
  <c r="D63" i="22"/>
  <c r="G63" i="22" s="1"/>
  <c r="D14" i="22"/>
  <c r="F14" i="22" s="1"/>
  <c r="D41" i="22"/>
  <c r="G41" i="22" s="1"/>
  <c r="D47" i="22"/>
  <c r="G47" i="22" s="1"/>
  <c r="D49" i="22"/>
  <c r="G49" i="22" s="1"/>
  <c r="F51" i="22"/>
  <c r="F31" i="22"/>
  <c r="G31" i="22"/>
  <c r="F36" i="22"/>
  <c r="G36" i="22"/>
  <c r="F40" i="22"/>
  <c r="G40" i="22"/>
  <c r="G48" i="22"/>
  <c r="F48" i="22"/>
  <c r="F62" i="22"/>
  <c r="G62" i="22"/>
  <c r="F13" i="22"/>
  <c r="G13" i="22"/>
  <c r="F30" i="22"/>
  <c r="G30" i="22"/>
  <c r="F34" i="22"/>
  <c r="G34" i="22"/>
  <c r="F37" i="22"/>
  <c r="G37" i="22"/>
  <c r="F50" i="22"/>
  <c r="G50" i="22"/>
  <c r="G56" i="22"/>
  <c r="F56" i="22"/>
  <c r="D54" i="22"/>
  <c r="G46" i="22"/>
  <c r="F46" i="22"/>
  <c r="F45" i="22"/>
  <c r="G45" i="22"/>
  <c r="F59" i="22"/>
  <c r="G59" i="22"/>
  <c r="F58" i="22"/>
  <c r="G58" i="22"/>
  <c r="G40" i="6"/>
  <c r="G88" i="6"/>
  <c r="G87" i="6" s="1"/>
  <c r="G81" i="6"/>
  <c r="G80" i="6" s="1"/>
  <c r="G74" i="6"/>
  <c r="G73" i="6" s="1"/>
  <c r="G61" i="6"/>
  <c r="I61" i="6" s="1"/>
  <c r="G54" i="6"/>
  <c r="I54" i="6" s="1"/>
  <c r="G51" i="6"/>
  <c r="I51" i="6" s="1"/>
  <c r="I30" i="6"/>
  <c r="I14" i="6"/>
  <c r="G5" i="6"/>
  <c r="G4" i="6" s="1"/>
  <c r="I34" i="5"/>
  <c r="I25" i="5"/>
  <c r="I23" i="5"/>
  <c r="I21" i="5"/>
  <c r="I24" i="5"/>
  <c r="I26" i="5"/>
  <c r="I27" i="5"/>
  <c r="I28" i="5"/>
  <c r="I29" i="5"/>
  <c r="I30" i="5"/>
  <c r="I32" i="5"/>
  <c r="I33" i="5"/>
  <c r="I35" i="5"/>
  <c r="I38" i="5"/>
  <c r="I39" i="5"/>
  <c r="I40" i="5"/>
  <c r="I41" i="5"/>
  <c r="I6" i="6"/>
  <c r="I7" i="6"/>
  <c r="I8" i="6"/>
  <c r="I9" i="6"/>
  <c r="I10" i="6"/>
  <c r="I11" i="6"/>
  <c r="I12" i="6"/>
  <c r="I13" i="6"/>
  <c r="I15" i="6"/>
  <c r="I16" i="6"/>
  <c r="I17" i="6"/>
  <c r="I18" i="6"/>
  <c r="I19" i="6"/>
  <c r="I20" i="6"/>
  <c r="I21" i="6"/>
  <c r="I24" i="6"/>
  <c r="I25" i="6"/>
  <c r="I26" i="6"/>
  <c r="I27" i="6"/>
  <c r="I28" i="6"/>
  <c r="I31" i="6"/>
  <c r="I32" i="6"/>
  <c r="I33" i="6"/>
  <c r="I34" i="6"/>
  <c r="I35" i="6"/>
  <c r="I36" i="6"/>
  <c r="I37" i="6"/>
  <c r="I38" i="6"/>
  <c r="I39" i="6"/>
  <c r="I42" i="6"/>
  <c r="I43" i="6"/>
  <c r="I44" i="6"/>
  <c r="I45" i="6"/>
  <c r="I46" i="6"/>
  <c r="I47" i="6"/>
  <c r="I48" i="6"/>
  <c r="I49" i="6"/>
  <c r="I52" i="6"/>
  <c r="I53" i="6"/>
  <c r="I55" i="6"/>
  <c r="I56" i="6"/>
  <c r="I57" i="6"/>
  <c r="I58" i="6"/>
  <c r="I59" i="6"/>
  <c r="I60" i="6"/>
  <c r="I62" i="6"/>
  <c r="I63" i="6"/>
  <c r="I72" i="6"/>
  <c r="I74" i="6"/>
  <c r="I75" i="6"/>
  <c r="I77" i="6"/>
  <c r="I78" i="6"/>
  <c r="I79" i="6"/>
  <c r="I82" i="6"/>
  <c r="I83" i="6"/>
  <c r="I84" i="6"/>
  <c r="I85" i="6"/>
  <c r="I86" i="6"/>
  <c r="I88" i="6"/>
  <c r="I89" i="6"/>
  <c r="I90" i="6"/>
  <c r="G44" i="22" l="1"/>
  <c r="G20" i="22"/>
  <c r="F63" i="22"/>
  <c r="F60" i="22"/>
  <c r="F49" i="22"/>
  <c r="D17" i="22"/>
  <c r="F17" i="22" s="1"/>
  <c r="G51" i="22"/>
  <c r="G14" i="22"/>
  <c r="D8" i="22"/>
  <c r="F41" i="22"/>
  <c r="D33" i="22"/>
  <c r="G33" i="22" s="1"/>
  <c r="G23" i="22"/>
  <c r="F47" i="22"/>
  <c r="D57" i="22"/>
  <c r="D53" i="22" s="1"/>
  <c r="D43" i="22"/>
  <c r="F43" i="22" s="1"/>
  <c r="F23" i="22"/>
  <c r="G11" i="22"/>
  <c r="J62" i="28"/>
  <c r="I62" i="28"/>
  <c r="J51" i="28"/>
  <c r="I51" i="28"/>
  <c r="J49" i="28"/>
  <c r="I49" i="28"/>
  <c r="J47" i="28"/>
  <c r="I47" i="28"/>
  <c r="J45" i="28"/>
  <c r="I45" i="28"/>
  <c r="I41" i="28"/>
  <c r="J41" i="28"/>
  <c r="I37" i="28"/>
  <c r="J37" i="28"/>
  <c r="I30" i="28"/>
  <c r="J30" i="28"/>
  <c r="J14" i="28"/>
  <c r="I14" i="28"/>
  <c r="I63" i="28"/>
  <c r="J63" i="28"/>
  <c r="J60" i="28"/>
  <c r="I60" i="28"/>
  <c r="I56" i="28"/>
  <c r="J56" i="28"/>
  <c r="I50" i="28"/>
  <c r="J50" i="28"/>
  <c r="I46" i="28"/>
  <c r="J46" i="28"/>
  <c r="I44" i="28"/>
  <c r="J44" i="28"/>
  <c r="J40" i="28"/>
  <c r="I40" i="28"/>
  <c r="J36" i="28"/>
  <c r="I36" i="28"/>
  <c r="J31" i="28"/>
  <c r="I31" i="28"/>
  <c r="J23" i="28"/>
  <c r="I23" i="28"/>
  <c r="I20" i="28"/>
  <c r="J20" i="28"/>
  <c r="I11" i="28"/>
  <c r="J11" i="28"/>
  <c r="J34" i="28"/>
  <c r="I34" i="28"/>
  <c r="I48" i="28"/>
  <c r="J48" i="28"/>
  <c r="I81" i="6"/>
  <c r="I80" i="6"/>
  <c r="I36" i="5"/>
  <c r="I40" i="6"/>
  <c r="I5" i="6"/>
  <c r="I37" i="5"/>
  <c r="G10" i="21"/>
  <c r="F54" i="22"/>
  <c r="G54" i="22"/>
  <c r="G57" i="22"/>
  <c r="I87" i="6"/>
  <c r="I41" i="6"/>
  <c r="G50" i="6"/>
  <c r="G17" i="22" l="1"/>
  <c r="D7" i="22"/>
  <c r="G8" i="22"/>
  <c r="F33" i="22"/>
  <c r="G43" i="22"/>
  <c r="F8" i="22"/>
  <c r="F57" i="22"/>
  <c r="F10" i="21"/>
  <c r="J8" i="28"/>
  <c r="I8" i="28"/>
  <c r="I57" i="28"/>
  <c r="J57" i="28"/>
  <c r="I17" i="28"/>
  <c r="J17" i="28"/>
  <c r="J54" i="28"/>
  <c r="I54" i="28"/>
  <c r="I33" i="28"/>
  <c r="J33" i="28"/>
  <c r="I43" i="28"/>
  <c r="J43" i="28"/>
  <c r="I50" i="6"/>
  <c r="G53" i="22"/>
  <c r="F53" i="22"/>
  <c r="I4" i="6"/>
  <c r="I73" i="6"/>
  <c r="I31" i="5"/>
  <c r="I22" i="5"/>
  <c r="F7" i="22" l="1"/>
  <c r="D91" i="22"/>
  <c r="G7" i="22"/>
  <c r="I7" i="28"/>
  <c r="J7" i="28"/>
  <c r="J53" i="28"/>
  <c r="I53" i="28"/>
  <c r="G9" i="21" l="1"/>
  <c r="F9" i="21"/>
  <c r="D8" i="21"/>
  <c r="F8" i="21" l="1"/>
  <c r="D7" i="21"/>
  <c r="G8" i="21"/>
  <c r="F7" i="21" l="1"/>
  <c r="G7" i="21"/>
  <c r="D45" i="21"/>
  <c r="F45" i="21" l="1"/>
  <c r="G45" i="21"/>
  <c r="I42" i="5"/>
  <c r="I71" i="6" l="1"/>
  <c r="I70" i="6"/>
  <c r="I91" i="6"/>
  <c r="F8" i="26" l="1"/>
  <c r="G8" i="26"/>
  <c r="F7" i="26"/>
  <c r="G7" i="26"/>
  <c r="F11" i="26"/>
  <c r="G11" i="26"/>
  <c r="D32" i="22"/>
  <c r="G32" i="22" s="1"/>
  <c r="I29" i="6"/>
  <c r="I32" i="28"/>
  <c r="G23" i="6"/>
  <c r="G22" i="6" s="1"/>
  <c r="I22" i="6" s="1"/>
  <c r="I26" i="28" l="1"/>
  <c r="D26" i="22"/>
  <c r="J32" i="28"/>
  <c r="F32" i="22"/>
  <c r="I23" i="6"/>
  <c r="I25" i="28" l="1"/>
  <c r="J26" i="28"/>
  <c r="F26" i="22"/>
  <c r="D25" i="22"/>
  <c r="G26" i="22"/>
  <c r="J25" i="28"/>
  <c r="I94" i="28" l="1"/>
  <c r="J94" i="28"/>
  <c r="F25" i="22"/>
  <c r="G25" i="22"/>
  <c r="G91" i="22" l="1"/>
  <c r="F91" i="22"/>
  <c r="J36" i="27"/>
  <c r="I36" i="27"/>
  <c r="J35" i="27"/>
  <c r="I35" i="27"/>
  <c r="H34" i="27"/>
  <c r="I34" i="27" s="1"/>
  <c r="H45" i="27" l="1"/>
  <c r="J34" i="27"/>
  <c r="I45" i="27" l="1"/>
  <c r="J45" i="27"/>
  <c r="J40" i="27"/>
  <c r="I40" i="27"/>
  <c r="G40" i="27"/>
  <c r="D40" i="27"/>
  <c r="I41" i="27"/>
  <c r="J41" i="27"/>
  <c r="G41" i="27"/>
  <c r="D41" i="27"/>
</calcChain>
</file>

<file path=xl/sharedStrings.xml><?xml version="1.0" encoding="utf-8"?>
<sst xmlns="http://schemas.openxmlformats.org/spreadsheetml/2006/main" count="623" uniqueCount="432">
  <si>
    <t>증감액</t>
  </si>
  <si>
    <t>관</t>
  </si>
  <si>
    <t>항</t>
  </si>
  <si>
    <t>목</t>
  </si>
  <si>
    <t>미사용 전기이월자금</t>
  </si>
  <si>
    <t>자금수입총계</t>
  </si>
  <si>
    <t>직원보수</t>
  </si>
  <si>
    <t>관리운영비</t>
  </si>
  <si>
    <t>시설관리비</t>
  </si>
  <si>
    <t>일반관리비</t>
  </si>
  <si>
    <t>운영비</t>
  </si>
  <si>
    <t>예비비</t>
  </si>
  <si>
    <t>미사용 차기이월자금</t>
    <phoneticPr fontId="2" type="noConversion"/>
  </si>
  <si>
    <t>기타고정
부채상환</t>
    <phoneticPr fontId="2" type="noConversion"/>
  </si>
  <si>
    <r>
      <t>1. 수입의 부(</t>
    </r>
    <r>
      <rPr>
        <sz val="11"/>
        <color rgb="FF000000"/>
        <rFont val="굴림체"/>
        <family val="3"/>
        <charset val="129"/>
      </rPr>
      <t>단위: 1,000원)                                    대신대학교</t>
    </r>
    <phoneticPr fontId="2" type="noConversion"/>
  </si>
  <si>
    <t>과               목</t>
    <phoneticPr fontId="2" type="noConversion"/>
  </si>
  <si>
    <t>등록금수입</t>
  </si>
  <si>
    <t>수강료수입</t>
  </si>
  <si>
    <t>단기수강료</t>
  </si>
  <si>
    <t>전입금수입</t>
  </si>
  <si>
    <t>경상비 전입금</t>
  </si>
  <si>
    <t>기부금수입</t>
  </si>
  <si>
    <t>일반기부금</t>
  </si>
  <si>
    <t>지정기부금</t>
  </si>
  <si>
    <t>국고보조금</t>
  </si>
  <si>
    <t>교육부대수입</t>
  </si>
  <si>
    <t>입시수수료수입</t>
  </si>
  <si>
    <t>수 험 료</t>
  </si>
  <si>
    <t>증명사용료수입</t>
  </si>
  <si>
    <t>증명료</t>
  </si>
  <si>
    <t>논문심사수입</t>
  </si>
  <si>
    <t>교육외수입</t>
  </si>
  <si>
    <t>예금이자수입</t>
  </si>
  <si>
    <t>잡수입</t>
  </si>
  <si>
    <t>예금이자</t>
    <phoneticPr fontId="2" type="noConversion"/>
  </si>
  <si>
    <t>기타교육 
부대수입</t>
    <phoneticPr fontId="2" type="noConversion"/>
  </si>
  <si>
    <t>법정부담금 
전입금</t>
    <phoneticPr fontId="2" type="noConversion"/>
  </si>
  <si>
    <t>보 수</t>
  </si>
  <si>
    <t>교원보수</t>
  </si>
  <si>
    <t>교원급여</t>
  </si>
  <si>
    <t>교원상여금</t>
  </si>
  <si>
    <t>교원법정부담금</t>
  </si>
  <si>
    <t>교원퇴직금</t>
  </si>
  <si>
    <t>조교인건비</t>
  </si>
  <si>
    <t>직원 급여</t>
  </si>
  <si>
    <t>직원 상여금</t>
  </si>
  <si>
    <t>직원법정부담금</t>
  </si>
  <si>
    <t>직원 퇴직금</t>
  </si>
  <si>
    <t>장비 관리비</t>
  </si>
  <si>
    <t>조경 관리비</t>
  </si>
  <si>
    <t>차량 유지비</t>
  </si>
  <si>
    <t>난방비</t>
  </si>
  <si>
    <t>전기수도료</t>
  </si>
  <si>
    <t>기타운영비</t>
  </si>
  <si>
    <t>연구․학생경비</t>
  </si>
  <si>
    <t>연구비</t>
  </si>
  <si>
    <t>학생경비</t>
  </si>
  <si>
    <t>논문심사료</t>
  </si>
  <si>
    <t>입시관리비</t>
  </si>
  <si>
    <t>입시수당</t>
  </si>
  <si>
    <t>입시경비</t>
  </si>
  <si>
    <t>임차보증금</t>
  </si>
  <si>
    <t>유형고정자산매입지출</t>
  </si>
  <si>
    <t>토지 매입비</t>
  </si>
  <si>
    <t>도서구입비</t>
  </si>
  <si>
    <t>건설가계정</t>
  </si>
  <si>
    <t>투자와기타
자산지출</t>
    <phoneticPr fontId="2" type="noConversion"/>
  </si>
  <si>
    <t>고정자산
매입지출</t>
    <phoneticPr fontId="2" type="noConversion"/>
  </si>
  <si>
    <t>기계기구
매입비</t>
    <phoneticPr fontId="2" type="noConversion"/>
  </si>
  <si>
    <t>집기비품
매입비</t>
    <phoneticPr fontId="2" type="noConversion"/>
  </si>
  <si>
    <t>임대보증금
환급</t>
    <phoneticPr fontId="2" type="noConversion"/>
  </si>
  <si>
    <t>건축물관리비</t>
    <phoneticPr fontId="2" type="noConversion"/>
  </si>
  <si>
    <t>고정부채상환</t>
    <phoneticPr fontId="2" type="noConversion"/>
  </si>
  <si>
    <t>자금지출총계</t>
    <phoneticPr fontId="2" type="noConversion"/>
  </si>
  <si>
    <t>노임</t>
    <phoneticPr fontId="2" type="noConversion"/>
  </si>
  <si>
    <t>기타시설
관리비*</t>
    <phoneticPr fontId="2" type="noConversion"/>
  </si>
  <si>
    <t>인쇄출판비*</t>
    <phoneticPr fontId="2" type="noConversion"/>
  </si>
  <si>
    <t>제세공과금*</t>
    <phoneticPr fontId="2" type="noConversion"/>
  </si>
  <si>
    <t>교육훈련비*</t>
    <phoneticPr fontId="2" type="noConversion"/>
  </si>
  <si>
    <t>일반용역비*</t>
    <phoneticPr fontId="2" type="noConversion"/>
  </si>
  <si>
    <t>업무추진비*</t>
    <phoneticPr fontId="2" type="noConversion"/>
  </si>
  <si>
    <t>홍보비*</t>
    <phoneticPr fontId="2" type="noConversion"/>
  </si>
  <si>
    <t>회의비*</t>
    <phoneticPr fontId="2" type="noConversion"/>
  </si>
  <si>
    <t>행사비*</t>
    <phoneticPr fontId="2" type="noConversion"/>
  </si>
  <si>
    <t>선교비*</t>
    <phoneticPr fontId="2" type="noConversion"/>
  </si>
  <si>
    <t>연구관리비*</t>
    <phoneticPr fontId="2" type="noConversion"/>
  </si>
  <si>
    <t>실험실습비*</t>
    <phoneticPr fontId="2" type="noConversion"/>
  </si>
  <si>
    <t>학생 지원비*</t>
    <phoneticPr fontId="2" type="noConversion"/>
  </si>
  <si>
    <t>교비회계(수입의부)</t>
    <phoneticPr fontId="12" type="noConversion"/>
  </si>
  <si>
    <t xml:space="preserve">대신대학교 </t>
    <phoneticPr fontId="12" type="noConversion"/>
  </si>
  <si>
    <t>(단위 : 천원)</t>
    <phoneticPr fontId="12" type="noConversion"/>
  </si>
  <si>
    <t>과          목</t>
    <phoneticPr fontId="12" type="noConversion"/>
  </si>
  <si>
    <t>비          교</t>
    <phoneticPr fontId="12" type="noConversion"/>
  </si>
  <si>
    <t>8)  산 출 근 거</t>
    <phoneticPr fontId="12" type="noConversion"/>
  </si>
  <si>
    <t>1) 관</t>
    <phoneticPr fontId="12" type="noConversion"/>
  </si>
  <si>
    <t>2) 항</t>
    <phoneticPr fontId="12" type="noConversion"/>
  </si>
  <si>
    <t>3) 목</t>
    <phoneticPr fontId="12" type="noConversion"/>
  </si>
  <si>
    <t>6) 증</t>
    <phoneticPr fontId="12" type="noConversion"/>
  </si>
  <si>
    <t>7) 감</t>
    <phoneticPr fontId="12" type="noConversion"/>
  </si>
  <si>
    <t>5100              등록금수입</t>
    <phoneticPr fontId="12" type="noConversion"/>
  </si>
  <si>
    <t>5110              등록금수입</t>
    <phoneticPr fontId="12" type="noConversion"/>
  </si>
  <si>
    <t>5111              입학금</t>
    <phoneticPr fontId="12" type="noConversion"/>
  </si>
  <si>
    <t>5120
단기수강료</t>
    <phoneticPr fontId="12" type="noConversion"/>
  </si>
  <si>
    <t>5121
단기수강료</t>
    <phoneticPr fontId="12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</si>
  <si>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12" type="noConversion"/>
  </si>
  <si>
    <t>5210              전입금수입</t>
    <phoneticPr fontId="12" type="noConversion"/>
  </si>
  <si>
    <t>5211              경상비전입금</t>
    <phoneticPr fontId="12" type="noConversion"/>
  </si>
  <si>
    <t>법인회계로부터 전입금</t>
    <phoneticPr fontId="12" type="noConversion"/>
  </si>
  <si>
    <t>5220              기부금수입</t>
    <phoneticPr fontId="12" type="noConversion"/>
  </si>
  <si>
    <t>5221              일반기부금</t>
    <phoneticPr fontId="12" type="noConversion"/>
  </si>
  <si>
    <t>5222              지정기부금</t>
    <phoneticPr fontId="12" type="noConversion"/>
  </si>
  <si>
    <t>장학기부금, 지정기부금</t>
    <phoneticPr fontId="12" type="noConversion"/>
  </si>
  <si>
    <t>5230              국고보조금</t>
    <phoneticPr fontId="12" type="noConversion"/>
  </si>
  <si>
    <t>5300              교육부대수입</t>
    <phoneticPr fontId="12" type="noConversion"/>
  </si>
  <si>
    <t>5310              입시수수료수입</t>
    <phoneticPr fontId="12" type="noConversion"/>
  </si>
  <si>
    <t>5312              수험료</t>
    <phoneticPr fontId="12" type="noConversion"/>
  </si>
  <si>
    <t>입시수험료(신입, 신대원,대학원)</t>
    <phoneticPr fontId="12" type="noConversion"/>
  </si>
  <si>
    <t>5320              증명사용료</t>
    <phoneticPr fontId="12" type="noConversion"/>
  </si>
  <si>
    <t>5321              증명료</t>
    <phoneticPr fontId="12" type="noConversion"/>
  </si>
  <si>
    <t>증명발급료</t>
    <phoneticPr fontId="12" type="noConversion"/>
  </si>
  <si>
    <t>5322              대여사용료</t>
    <phoneticPr fontId="12" type="noConversion"/>
  </si>
  <si>
    <r>
      <t xml:space="preserve">5330  
</t>
    </r>
    <r>
      <rPr>
        <sz val="10"/>
        <rFont val="돋움"/>
        <family val="3"/>
        <charset val="129"/>
      </rPr>
      <t>기타교육부대수입</t>
    </r>
    <r>
      <rPr>
        <sz val="11"/>
        <color theme="1"/>
        <rFont val="맑은 고딕"/>
        <family val="2"/>
        <charset val="129"/>
        <scheme val="minor"/>
      </rPr>
      <t xml:space="preserve">         </t>
    </r>
    <phoneticPr fontId="12" type="noConversion"/>
  </si>
  <si>
    <t>대학원 및 신대원 논문심사수입</t>
    <phoneticPr fontId="12" type="noConversion"/>
  </si>
  <si>
    <t>5400              교육외수입</t>
    <phoneticPr fontId="12" type="noConversion"/>
  </si>
  <si>
    <t>5410              예금이자수입</t>
    <phoneticPr fontId="12" type="noConversion"/>
  </si>
  <si>
    <t>5411              예금이자</t>
    <phoneticPr fontId="12" type="noConversion"/>
  </si>
  <si>
    <t>5420              기타교육수입</t>
    <phoneticPr fontId="12" type="noConversion"/>
  </si>
  <si>
    <t>5421              잡수입</t>
    <phoneticPr fontId="12" type="noConversion"/>
  </si>
  <si>
    <r>
      <t xml:space="preserve">1200 </t>
    </r>
    <r>
      <rPr>
        <sz val="10"/>
        <rFont val="돋움"/>
        <family val="3"/>
        <charset val="129"/>
      </rPr>
      <t>투자와
기타자산수입</t>
    </r>
    <phoneticPr fontId="12" type="noConversion"/>
  </si>
  <si>
    <t xml:space="preserve">1233
건축기금 인출 </t>
    <phoneticPr fontId="12" type="noConversion"/>
  </si>
  <si>
    <t>1234
장학기금 인출</t>
    <phoneticPr fontId="12" type="noConversion"/>
  </si>
  <si>
    <t>1239              기타기금 인출</t>
    <phoneticPr fontId="12" type="noConversion"/>
  </si>
  <si>
    <t>전기이월자금</t>
    <phoneticPr fontId="12" type="noConversion"/>
  </si>
  <si>
    <t>자 금 수 입 총 계</t>
    <phoneticPr fontId="12" type="noConversion"/>
  </si>
  <si>
    <t>교비회계(지출의부)</t>
    <phoneticPr fontId="12" type="noConversion"/>
  </si>
  <si>
    <t>4100              보수</t>
    <phoneticPr fontId="12" type="noConversion"/>
  </si>
  <si>
    <t>4110              교원보수</t>
    <phoneticPr fontId="12" type="noConversion"/>
  </si>
  <si>
    <t>4111              교원급여</t>
    <phoneticPr fontId="12" type="noConversion"/>
  </si>
  <si>
    <t>총장 및 전임교원 급여</t>
    <phoneticPr fontId="12" type="noConversion"/>
  </si>
  <si>
    <t>4112              교원상여금</t>
    <phoneticPr fontId="12" type="noConversion"/>
  </si>
  <si>
    <t xml:space="preserve"> 본봉의 600%</t>
    <phoneticPr fontId="12" type="noConversion"/>
  </si>
  <si>
    <t>4113              교원제수당</t>
    <phoneticPr fontId="12" type="noConversion"/>
  </si>
  <si>
    <t>4114              교원법정부담금</t>
    <phoneticPr fontId="12" type="noConversion"/>
  </si>
  <si>
    <t>사학연금 법정부담금
건강보험 법정부담금</t>
    <phoneticPr fontId="12" type="noConversion"/>
  </si>
  <si>
    <t>4115              시간강의료</t>
    <phoneticPr fontId="12" type="noConversion"/>
  </si>
  <si>
    <t>4116              특별강의료</t>
    <phoneticPr fontId="12" type="noConversion"/>
  </si>
  <si>
    <t>경건회 강사료(외부 100 내부 20 장거리 200)</t>
    <phoneticPr fontId="12" type="noConversion"/>
  </si>
  <si>
    <t>4117
교원퇴직금</t>
    <phoneticPr fontId="12" type="noConversion"/>
  </si>
  <si>
    <t>4118
조교인건비</t>
    <phoneticPr fontId="12" type="noConversion"/>
  </si>
  <si>
    <t>학과행정조교(신학, 교음,영문,사복,유교,교양,신대원)
일반행정조교(도서관, 전산실)</t>
    <phoneticPr fontId="12" type="noConversion"/>
  </si>
  <si>
    <t>4120              직원보수</t>
    <phoneticPr fontId="12" type="noConversion"/>
  </si>
  <si>
    <t>4121              직원급여</t>
    <phoneticPr fontId="12" type="noConversion"/>
  </si>
  <si>
    <t>정규직원 급여(일반직 및 기능직)</t>
    <phoneticPr fontId="12" type="noConversion"/>
  </si>
  <si>
    <t>4122              직원상여금</t>
    <phoneticPr fontId="12" type="noConversion"/>
  </si>
  <si>
    <t>본봉의 600%</t>
    <phoneticPr fontId="12" type="noConversion"/>
  </si>
  <si>
    <t>4123              직원제수당</t>
    <phoneticPr fontId="12" type="noConversion"/>
  </si>
  <si>
    <t>4124              직원법정부담금</t>
    <phoneticPr fontId="12" type="noConversion"/>
  </si>
  <si>
    <t>4125
임시직 인건비</t>
    <phoneticPr fontId="12" type="noConversion"/>
  </si>
  <si>
    <t>4126              노임</t>
    <phoneticPr fontId="12" type="noConversion"/>
  </si>
  <si>
    <t>야간경비 1
일일잡부</t>
    <phoneticPr fontId="12" type="noConversion"/>
  </si>
  <si>
    <t>4127
직원퇴직금</t>
    <phoneticPr fontId="12" type="noConversion"/>
  </si>
  <si>
    <t>임시계약직 퇴직
행정조교 퇴직
청소및야간 경비 퇴직</t>
    <phoneticPr fontId="12" type="noConversion"/>
  </si>
  <si>
    <t>4200 
관리운영비</t>
    <phoneticPr fontId="12" type="noConversion"/>
  </si>
  <si>
    <t>4210              시설관리비</t>
    <phoneticPr fontId="12" type="noConversion"/>
  </si>
  <si>
    <t>4211              건축물관리비</t>
    <phoneticPr fontId="12" type="noConversion"/>
  </si>
  <si>
    <t>4212              장비관리비</t>
    <phoneticPr fontId="12" type="noConversion"/>
  </si>
  <si>
    <t>교회음악과(피아노 및 올갠 유지보수비)
기타 장비수리</t>
    <phoneticPr fontId="12" type="noConversion"/>
  </si>
  <si>
    <t>4213              조경관리비</t>
    <phoneticPr fontId="12" type="noConversion"/>
  </si>
  <si>
    <t>조경관리(전지작업, 방제 등)</t>
    <phoneticPr fontId="12" type="noConversion"/>
  </si>
  <si>
    <t>4215              시설용역비</t>
    <phoneticPr fontId="12" type="noConversion"/>
  </si>
  <si>
    <t>캡스, 전기안전관리, 방역비, 청소노임</t>
    <phoneticPr fontId="12" type="noConversion"/>
  </si>
  <si>
    <t>4216
보험료</t>
    <phoneticPr fontId="12" type="noConversion"/>
  </si>
  <si>
    <t>4219              기타시설관리비</t>
    <phoneticPr fontId="12" type="noConversion"/>
  </si>
  <si>
    <t>4220              일반관리비</t>
    <phoneticPr fontId="12" type="noConversion"/>
  </si>
  <si>
    <t>4221              여비교통비</t>
    <phoneticPr fontId="12" type="noConversion"/>
  </si>
  <si>
    <t>4222
차량유지비</t>
    <phoneticPr fontId="12" type="noConversion"/>
  </si>
  <si>
    <t>차량용 유류대, 유지보수비, 통행료, 주차, 검사</t>
    <phoneticPr fontId="12" type="noConversion"/>
  </si>
  <si>
    <t>4223              소모품비</t>
    <phoneticPr fontId="12" type="noConversion"/>
  </si>
  <si>
    <t>4224              인쇄출판비</t>
    <phoneticPr fontId="12" type="noConversion"/>
  </si>
  <si>
    <t>4225              난방비</t>
    <phoneticPr fontId="12" type="noConversion"/>
  </si>
  <si>
    <t>난방용 유류대</t>
    <phoneticPr fontId="12" type="noConversion"/>
  </si>
  <si>
    <t>4226              전기, 수도료</t>
    <phoneticPr fontId="12" type="noConversion"/>
  </si>
  <si>
    <t>4227              통신비</t>
    <phoneticPr fontId="12" type="noConversion"/>
  </si>
  <si>
    <t>4228              세금과공과</t>
    <phoneticPr fontId="12" type="noConversion"/>
  </si>
  <si>
    <t>4229              지급수수료</t>
    <phoneticPr fontId="12" type="noConversion"/>
  </si>
  <si>
    <t xml:space="preserve"> 각종 민원서류 발급 증지대, 기타 수수료</t>
    <phoneticPr fontId="12" type="noConversion"/>
  </si>
  <si>
    <t>4230              운영비</t>
    <phoneticPr fontId="12" type="noConversion"/>
  </si>
  <si>
    <t>4231
복리후생비</t>
    <phoneticPr fontId="12" type="noConversion"/>
  </si>
  <si>
    <t>4232              교육훈련비</t>
    <phoneticPr fontId="12" type="noConversion"/>
  </si>
  <si>
    <t>처장 세미나 참가
직원 세미나 참가
직무관련 교육</t>
    <phoneticPr fontId="12" type="noConversion"/>
  </si>
  <si>
    <t>4233
일반용역비</t>
    <phoneticPr fontId="12" type="noConversion"/>
  </si>
  <si>
    <t>4234              업무추진비</t>
    <phoneticPr fontId="12" type="noConversion"/>
  </si>
  <si>
    <t>접대비(총장)
비서실(경조사비)
총무(선물대, 화환)
기타</t>
    <phoneticPr fontId="12" type="noConversion"/>
  </si>
  <si>
    <t>4235              홍보비</t>
    <phoneticPr fontId="12" type="noConversion"/>
  </si>
  <si>
    <t>입학관련 홍보
발전기금 관리 홍보</t>
    <phoneticPr fontId="12" type="noConversion"/>
  </si>
  <si>
    <t>4236              회의비</t>
    <phoneticPr fontId="12" type="noConversion"/>
  </si>
  <si>
    <t>4237              행사비</t>
    <phoneticPr fontId="12" type="noConversion"/>
  </si>
  <si>
    <t>4238              선교비</t>
    <phoneticPr fontId="12" type="noConversion"/>
  </si>
  <si>
    <t>4239              기타운영비</t>
    <phoneticPr fontId="12" type="noConversion"/>
  </si>
  <si>
    <t>4300               연구,학생경비</t>
    <phoneticPr fontId="12" type="noConversion"/>
  </si>
  <si>
    <t>4310              연구비</t>
    <phoneticPr fontId="12" type="noConversion"/>
  </si>
  <si>
    <t>4311
연구비</t>
    <phoneticPr fontId="12" type="noConversion"/>
  </si>
  <si>
    <t>교원직급별로 지급(총장 및 전임교원)</t>
    <phoneticPr fontId="12" type="noConversion"/>
  </si>
  <si>
    <t>4312              연구관리비</t>
    <phoneticPr fontId="12" type="noConversion"/>
  </si>
  <si>
    <t>4320              학생경비</t>
    <phoneticPr fontId="12" type="noConversion"/>
  </si>
  <si>
    <t>4323              실험실습비</t>
    <phoneticPr fontId="12" type="noConversion"/>
  </si>
  <si>
    <t>4324
논문심사료</t>
    <phoneticPr fontId="12" type="noConversion"/>
  </si>
  <si>
    <t>논문심사비 수입범위내에서 지급</t>
    <phoneticPr fontId="12" type="noConversion"/>
  </si>
  <si>
    <t>4325              학생지원비</t>
    <phoneticPr fontId="12" type="noConversion"/>
  </si>
  <si>
    <t>4329              기타학생경비</t>
    <phoneticPr fontId="12" type="noConversion"/>
  </si>
  <si>
    <t>4330              입시관리비</t>
    <phoneticPr fontId="12" type="noConversion"/>
  </si>
  <si>
    <t>4331              입시수당</t>
    <phoneticPr fontId="12" type="noConversion"/>
  </si>
  <si>
    <t>입학시험 수당(전형료 수입범위 내)</t>
    <phoneticPr fontId="12" type="noConversion"/>
  </si>
  <si>
    <t>4332              입시경비</t>
    <phoneticPr fontId="12" type="noConversion"/>
  </si>
  <si>
    <t>입시관련 제경비(전형료 수입범위 내)</t>
    <phoneticPr fontId="12" type="noConversion"/>
  </si>
  <si>
    <t>4600              예비비</t>
    <phoneticPr fontId="12" type="noConversion"/>
  </si>
  <si>
    <t>4610              예비비</t>
    <phoneticPr fontId="12" type="noConversion"/>
  </si>
  <si>
    <t>4611              예비비</t>
    <phoneticPr fontId="12" type="noConversion"/>
  </si>
  <si>
    <t>1200 투자와                  기타자산지출</t>
    <phoneticPr fontId="12" type="noConversion"/>
  </si>
  <si>
    <t>1230                  특정기금적립</t>
    <phoneticPr fontId="12" type="noConversion"/>
  </si>
  <si>
    <t>1233
건축기금적립</t>
    <phoneticPr fontId="12" type="noConversion"/>
  </si>
  <si>
    <t>1234
장학기금적립</t>
    <phoneticPr fontId="12" type="noConversion"/>
  </si>
  <si>
    <t>백암, 대신 장학기금 적립</t>
    <phoneticPr fontId="12" type="noConversion"/>
  </si>
  <si>
    <t>1239                  기타기금적립</t>
    <phoneticPr fontId="12" type="noConversion"/>
  </si>
  <si>
    <t>1240
기타자산지출</t>
    <phoneticPr fontId="12" type="noConversion"/>
  </si>
  <si>
    <t>총장 사택</t>
    <phoneticPr fontId="12" type="noConversion"/>
  </si>
  <si>
    <t>1300 고정자산                              매입지출</t>
    <phoneticPr fontId="12" type="noConversion"/>
  </si>
  <si>
    <t>1311                                토지매입비</t>
    <phoneticPr fontId="12" type="noConversion"/>
  </si>
  <si>
    <t>1314                                기계기구매입비</t>
    <phoneticPr fontId="12" type="noConversion"/>
  </si>
  <si>
    <t>1315                                집기비품매입</t>
    <phoneticPr fontId="12" type="noConversion"/>
  </si>
  <si>
    <t>1317                                도서구입비</t>
    <phoneticPr fontId="12" type="noConversion"/>
  </si>
  <si>
    <t>도서구입, 월간행물, 신청도서, 해외도서</t>
    <phoneticPr fontId="12" type="noConversion"/>
  </si>
  <si>
    <t>1319                                건설가계정</t>
    <phoneticPr fontId="12" type="noConversion"/>
  </si>
  <si>
    <t>부지확장 관련 설계용역, 기타</t>
    <phoneticPr fontId="12" type="noConversion"/>
  </si>
  <si>
    <t>2200
고정부채상환</t>
    <phoneticPr fontId="12" type="noConversion"/>
  </si>
  <si>
    <t>2220
고정부채상환</t>
    <phoneticPr fontId="12" type="noConversion"/>
  </si>
  <si>
    <t>미사용차기
이월자금</t>
    <phoneticPr fontId="12" type="noConversion"/>
  </si>
  <si>
    <t>차 기 이 월 자 금</t>
    <phoneticPr fontId="12" type="noConversion"/>
  </si>
  <si>
    <t>자 금 지 출 총 계</t>
    <phoneticPr fontId="12" type="noConversion"/>
  </si>
  <si>
    <t>5112              수업료</t>
    <phoneticPr fontId="12" type="noConversion"/>
  </si>
  <si>
    <t>기타자산지출</t>
    <phoneticPr fontId="2" type="noConversion"/>
  </si>
  <si>
    <t>임차보증금 
지출</t>
    <phoneticPr fontId="12" type="noConversion"/>
  </si>
  <si>
    <t>1310 유형
고정자산지출</t>
    <phoneticPr fontId="12" type="noConversion"/>
  </si>
  <si>
    <t>5212      
 법정부담전입금</t>
    <phoneticPr fontId="12" type="noConversion"/>
  </si>
  <si>
    <t>수업료</t>
    <phoneticPr fontId="2" type="noConversion"/>
  </si>
  <si>
    <t>대학원 종합시험, 외국어시험, 신대원 졸업고사</t>
    <phoneticPr fontId="12" type="noConversion"/>
  </si>
  <si>
    <t>임시계약직</t>
    <phoneticPr fontId="12" type="noConversion"/>
  </si>
  <si>
    <t>강의실 보수  , 방수공사, 리보델링, 건물개보수,도색</t>
    <phoneticPr fontId="12" type="noConversion"/>
  </si>
  <si>
    <t>기획(역사편찬, 규정집, 자체평가), 학생과(대신대신문)
총무, 교무, 기타</t>
    <phoneticPr fontId="12" type="noConversion"/>
  </si>
  <si>
    <t>교계및 지역협찬</t>
    <phoneticPr fontId="12" type="noConversion"/>
  </si>
  <si>
    <t>월 유지보수료(부지관련,다솔, 자동발급,도서관, 회계, 급여, 세무, 법률, 홈페이지)
홈페이지 추가개발, 교무과 프로그램업데이트
기타(소송, 감사, 외부세무, 감정평가, 기타)</t>
    <phoneticPr fontId="12" type="noConversion"/>
  </si>
  <si>
    <t>3. 지출의 부</t>
    <phoneticPr fontId="2" type="noConversion"/>
  </si>
  <si>
    <t>임의기금
인출수입</t>
    <phoneticPr fontId="2" type="noConversion"/>
  </si>
  <si>
    <t>기타교육
부대수입</t>
    <phoneticPr fontId="2" type="noConversion"/>
  </si>
  <si>
    <t>전입및
기부금수입</t>
    <phoneticPr fontId="2" type="noConversion"/>
  </si>
  <si>
    <t>투자와기타
자산 수입</t>
    <phoneticPr fontId="2" type="noConversion"/>
  </si>
  <si>
    <t>입학금</t>
    <phoneticPr fontId="2" type="noConversion"/>
  </si>
  <si>
    <t>내부거래
제거</t>
    <phoneticPr fontId="2" type="noConversion"/>
  </si>
  <si>
    <t>임의기금
적립지출</t>
    <phoneticPr fontId="2" type="noConversion"/>
  </si>
  <si>
    <t>임의건축
기금적립</t>
    <phoneticPr fontId="2" type="noConversion"/>
  </si>
  <si>
    <t>임의장학
기금적립</t>
    <phoneticPr fontId="2" type="noConversion"/>
  </si>
  <si>
    <t>임의기타
기금적립</t>
    <phoneticPr fontId="2" type="noConversion"/>
  </si>
  <si>
    <t>등록금회계(수입의부)</t>
    <phoneticPr fontId="12" type="noConversion"/>
  </si>
  <si>
    <t>등록금회계(지출의부)</t>
    <phoneticPr fontId="12" type="noConversion"/>
  </si>
  <si>
    <t>기금회계(수입의부)</t>
    <phoneticPr fontId="12" type="noConversion"/>
  </si>
  <si>
    <r>
      <t>1260 
임의</t>
    </r>
    <r>
      <rPr>
        <sz val="10"/>
        <rFont val="돋움"/>
        <family val="3"/>
        <charset val="129"/>
      </rPr>
      <t>기금인출수입</t>
    </r>
    <phoneticPr fontId="12" type="noConversion"/>
  </si>
  <si>
    <t>기금회계(지출의부)</t>
    <phoneticPr fontId="12" type="noConversion"/>
  </si>
  <si>
    <t>1260                  임의기금적립</t>
    <phoneticPr fontId="12" type="noConversion"/>
  </si>
  <si>
    <t>1263
임의건축
기금적립</t>
    <phoneticPr fontId="12" type="noConversion"/>
  </si>
  <si>
    <t>1264
임의장학
기금적립</t>
    <phoneticPr fontId="12" type="noConversion"/>
  </si>
  <si>
    <t>1269                  임의기타
기금적립</t>
    <phoneticPr fontId="12" type="noConversion"/>
  </si>
  <si>
    <t>내부거래</t>
    <phoneticPr fontId="2" type="noConversion"/>
  </si>
  <si>
    <t xml:space="preserve"> 관</t>
    <phoneticPr fontId="12" type="noConversion"/>
  </si>
  <si>
    <t xml:space="preserve"> 항</t>
    <phoneticPr fontId="12" type="noConversion"/>
  </si>
  <si>
    <t xml:space="preserve"> 목</t>
    <phoneticPr fontId="12" type="noConversion"/>
  </si>
  <si>
    <t xml:space="preserve"> 증</t>
    <phoneticPr fontId="12" type="noConversion"/>
  </si>
  <si>
    <t xml:space="preserve"> 감</t>
    <phoneticPr fontId="12" type="noConversion"/>
  </si>
  <si>
    <t>내부거래
제거</t>
    <phoneticPr fontId="2" type="noConversion"/>
  </si>
  <si>
    <t>단위:1,000원</t>
    <phoneticPr fontId="2" type="noConversion"/>
  </si>
  <si>
    <t>기타학생경비</t>
    <phoneticPr fontId="2" type="noConversion"/>
  </si>
  <si>
    <t>4600           
   예비비</t>
    <phoneticPr fontId="12" type="noConversion"/>
  </si>
  <si>
    <t>4219   기타시설관리비</t>
    <phoneticPr fontId="12" type="noConversion"/>
  </si>
  <si>
    <t>2221  임대보증금환급</t>
    <phoneticPr fontId="12" type="noConversion"/>
  </si>
  <si>
    <t>직원 제수당</t>
    <phoneticPr fontId="2" type="noConversion"/>
  </si>
  <si>
    <t>임시직인건비</t>
    <phoneticPr fontId="2" type="noConversion"/>
  </si>
  <si>
    <t>교과부</t>
    <phoneticPr fontId="2" type="noConversion"/>
  </si>
  <si>
    <r>
      <t xml:space="preserve">5331              </t>
    </r>
    <r>
      <rPr>
        <sz val="10"/>
        <rFont val="돋움"/>
        <family val="3"/>
        <charset val="129"/>
      </rPr>
      <t>논문심사료수입</t>
    </r>
    <phoneticPr fontId="12" type="noConversion"/>
  </si>
  <si>
    <r>
      <t xml:space="preserve">5339
</t>
    </r>
    <r>
      <rPr>
        <sz val="9"/>
        <rFont val="돋움"/>
        <family val="3"/>
        <charset val="129"/>
      </rPr>
      <t>기타교육부대수입</t>
    </r>
    <phoneticPr fontId="12" type="noConversion"/>
  </si>
  <si>
    <r>
      <t xml:space="preserve">1233
</t>
    </r>
    <r>
      <rPr>
        <sz val="9"/>
        <rFont val="돋움"/>
        <family val="3"/>
        <charset val="129"/>
      </rPr>
      <t xml:space="preserve">임의건축기금 인출 </t>
    </r>
    <phoneticPr fontId="12" type="noConversion"/>
  </si>
  <si>
    <r>
      <t xml:space="preserve">1234
</t>
    </r>
    <r>
      <rPr>
        <sz val="9"/>
        <rFont val="돋움"/>
        <family val="3"/>
        <charset val="129"/>
      </rPr>
      <t>임의장학기금 인출</t>
    </r>
    <phoneticPr fontId="12" type="noConversion"/>
  </si>
  <si>
    <r>
      <t xml:space="preserve">1239              </t>
    </r>
    <r>
      <rPr>
        <sz val="9"/>
        <rFont val="돋움"/>
        <family val="3"/>
        <charset val="129"/>
      </rPr>
      <t>임의기타기금 인출</t>
    </r>
    <phoneticPr fontId="12" type="noConversion"/>
  </si>
  <si>
    <t>4100         보수</t>
    <phoneticPr fontId="12" type="noConversion"/>
  </si>
  <si>
    <r>
      <t xml:space="preserve">1230 
</t>
    </r>
    <r>
      <rPr>
        <sz val="9"/>
        <rFont val="돋움"/>
        <family val="3"/>
        <charset val="129"/>
      </rPr>
      <t>임의기금인출수입</t>
    </r>
    <phoneticPr fontId="12" type="noConversion"/>
  </si>
  <si>
    <t>발생가능한 교원 퇴직금</t>
    <phoneticPr fontId="12" type="noConversion"/>
  </si>
  <si>
    <t>기타교육외수입</t>
    <phoneticPr fontId="2" type="noConversion"/>
  </si>
  <si>
    <t>대여료 및 사용료</t>
    <phoneticPr fontId="2" type="noConversion"/>
  </si>
  <si>
    <t>임의건축
기금인출</t>
    <phoneticPr fontId="2" type="noConversion"/>
  </si>
  <si>
    <t>임의장학
기금인출</t>
    <phoneticPr fontId="2" type="noConversion"/>
  </si>
  <si>
    <t>임의기타
기금인출</t>
    <phoneticPr fontId="2" type="noConversion"/>
  </si>
  <si>
    <t>내부거</t>
    <phoneticPr fontId="2" type="noConversion"/>
  </si>
  <si>
    <t>래제거</t>
    <phoneticPr fontId="2" type="noConversion"/>
  </si>
  <si>
    <t>기금회계전입금</t>
    <phoneticPr fontId="2" type="noConversion"/>
  </si>
  <si>
    <t>전출금</t>
    <phoneticPr fontId="2" type="noConversion"/>
  </si>
  <si>
    <t>전출금</t>
    <phoneticPr fontId="2" type="noConversion"/>
  </si>
  <si>
    <t>등록금회계전출</t>
    <phoneticPr fontId="2" type="noConversion"/>
  </si>
  <si>
    <t>4600   예비비</t>
    <phoneticPr fontId="12" type="noConversion"/>
  </si>
  <si>
    <t>2221 임대보증금환급</t>
    <phoneticPr fontId="12" type="noConversion"/>
  </si>
  <si>
    <t>5210            
전입금수입</t>
    <phoneticPr fontId="12" type="noConversion"/>
  </si>
  <si>
    <t>5211              경상비전입금</t>
    <phoneticPr fontId="12" type="noConversion"/>
  </si>
  <si>
    <t>4500              전출금</t>
    <phoneticPr fontId="12" type="noConversion"/>
  </si>
  <si>
    <t>4510              전출금</t>
    <phoneticPr fontId="12" type="noConversion"/>
  </si>
  <si>
    <t>4511  등록금            회계전출금</t>
    <phoneticPr fontId="12" type="noConversion"/>
  </si>
  <si>
    <t>4500           
   전출금</t>
    <phoneticPr fontId="12" type="noConversion"/>
  </si>
  <si>
    <t>4510           
   전출금</t>
    <phoneticPr fontId="12" type="noConversion"/>
  </si>
  <si>
    <t>4511 등록금           
   회계전출금</t>
    <phoneticPr fontId="12" type="noConversion"/>
  </si>
  <si>
    <t>5213
기금회계전입금</t>
    <phoneticPr fontId="12" type="noConversion"/>
  </si>
  <si>
    <t>기타교육외 비용</t>
    <phoneticPr fontId="2" type="noConversion"/>
  </si>
  <si>
    <t>잡손실</t>
    <phoneticPr fontId="2" type="noConversion"/>
  </si>
  <si>
    <t>장학금(교외)</t>
    <phoneticPr fontId="2" type="noConversion"/>
  </si>
  <si>
    <t>장학금(교내)</t>
    <phoneticPr fontId="2" type="noConversion"/>
  </si>
  <si>
    <t>교육외비용</t>
    <phoneticPr fontId="2" type="noConversion"/>
  </si>
  <si>
    <r>
      <t>2. 지출의 부(</t>
    </r>
    <r>
      <rPr>
        <sz val="11"/>
        <color rgb="FF000000"/>
        <rFont val="굴림체"/>
        <family val="3"/>
        <charset val="129"/>
      </rPr>
      <t xml:space="preserve">단위: 1,000원)                                                           </t>
    </r>
    <r>
      <rPr>
        <b/>
        <sz val="11"/>
        <color rgb="FF000000"/>
        <rFont val="굴림체"/>
        <family val="3"/>
        <charset val="129"/>
      </rPr>
      <t xml:space="preserve"> 대신대학교</t>
    </r>
    <phoneticPr fontId="2" type="noConversion"/>
  </si>
  <si>
    <r>
      <rPr>
        <b/>
        <sz val="16"/>
        <color theme="1"/>
        <rFont val="맑은 고딕"/>
        <family val="3"/>
        <charset val="129"/>
        <scheme val="minor"/>
      </rPr>
      <t>2013학년도 학교비추가경정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(기간: 2013. 3. 1 - 2014 .2. 28)</t>
    </r>
    <phoneticPr fontId="2" type="noConversion"/>
  </si>
  <si>
    <t>2013
본예산</t>
    <phoneticPr fontId="2" type="noConversion"/>
  </si>
  <si>
    <t xml:space="preserve">                                                           대신대학교</t>
    <phoneticPr fontId="2" type="noConversion"/>
  </si>
  <si>
    <t>2013
본 예산</t>
    <phoneticPr fontId="2" type="noConversion"/>
  </si>
  <si>
    <t>2013
추경예산</t>
    <phoneticPr fontId="2" type="noConversion"/>
  </si>
  <si>
    <t>2013
추경예산</t>
    <phoneticPr fontId="2" type="noConversion"/>
  </si>
  <si>
    <t>등록금회계
추경예산</t>
    <phoneticPr fontId="2" type="noConversion"/>
  </si>
  <si>
    <t>기금회계    추경예산</t>
    <phoneticPr fontId="2" type="noConversion"/>
  </si>
  <si>
    <t xml:space="preserve">
등록금회계 
추경예산</t>
    <phoneticPr fontId="2" type="noConversion"/>
  </si>
  <si>
    <t xml:space="preserve">
기금회계 
 추경예산</t>
    <phoneticPr fontId="2" type="noConversion"/>
  </si>
  <si>
    <t>시간강의료</t>
    <phoneticPr fontId="2" type="noConversion"/>
  </si>
  <si>
    <t>특별강의료*</t>
    <phoneticPr fontId="2" type="noConversion"/>
  </si>
  <si>
    <t>교원제수당*</t>
    <phoneticPr fontId="2" type="noConversion"/>
  </si>
  <si>
    <t>시설 용역비</t>
    <phoneticPr fontId="2" type="noConversion"/>
  </si>
  <si>
    <t>보험료</t>
    <phoneticPr fontId="2" type="noConversion"/>
  </si>
  <si>
    <t>소모품비*</t>
    <phoneticPr fontId="2" type="noConversion"/>
  </si>
  <si>
    <t>여비 교통비</t>
    <phoneticPr fontId="2" type="noConversion"/>
  </si>
  <si>
    <t>통신비</t>
    <phoneticPr fontId="2" type="noConversion"/>
  </si>
  <si>
    <t>지급수수료*</t>
    <phoneticPr fontId="2" type="noConversion"/>
  </si>
  <si>
    <t>복리후생비</t>
    <phoneticPr fontId="2" type="noConversion"/>
  </si>
  <si>
    <t>2013학년도 등록금회계 추가경정 자금예산서</t>
    <phoneticPr fontId="12" type="noConversion"/>
  </si>
  <si>
    <t>4)2013
추경예산액</t>
    <phoneticPr fontId="12" type="noConversion"/>
  </si>
  <si>
    <t>5)2013예산액</t>
    <phoneticPr fontId="12" type="noConversion"/>
  </si>
  <si>
    <t>5214
기금회계전입금</t>
    <phoneticPr fontId="12" type="noConversion"/>
  </si>
  <si>
    <t>5232
교육부보조</t>
    <phoneticPr fontId="2" type="noConversion"/>
  </si>
  <si>
    <t>5232
기타교육지원</t>
    <phoneticPr fontId="2" type="noConversion"/>
  </si>
  <si>
    <t>기타교육지원</t>
    <phoneticPr fontId="2" type="noConversion"/>
  </si>
  <si>
    <t>5233            지방자치단체</t>
    <phoneticPr fontId="12" type="noConversion"/>
  </si>
  <si>
    <t>국가장학금, 국가근로장학금, 장애인도우미</t>
    <phoneticPr fontId="2" type="noConversion"/>
  </si>
  <si>
    <t>보훈대상자</t>
    <phoneticPr fontId="12" type="noConversion"/>
  </si>
  <si>
    <t>5331     논문
심사료수입</t>
    <phoneticPr fontId="12" type="noConversion"/>
  </si>
  <si>
    <r>
      <t xml:space="preserve">5339  </t>
    </r>
    <r>
      <rPr>
        <sz val="10"/>
        <rFont val="돋움"/>
        <family val="3"/>
        <charset val="129"/>
      </rPr>
      <t>기타교육부대수입</t>
    </r>
    <phoneticPr fontId="12" type="noConversion"/>
  </si>
  <si>
    <t>4114   교원법정부담금</t>
    <phoneticPr fontId="12" type="noConversion"/>
  </si>
  <si>
    <t>5)2013
본예산액</t>
    <phoneticPr fontId="12" type="noConversion"/>
  </si>
  <si>
    <t>4321              장학금(교외)</t>
    <phoneticPr fontId="12" type="noConversion"/>
  </si>
  <si>
    <t>4322              장학금(교내)</t>
    <phoneticPr fontId="12" type="noConversion"/>
  </si>
  <si>
    <t>4400
 교육외비용</t>
    <phoneticPr fontId="2" type="noConversion"/>
  </si>
  <si>
    <t>4420기타교육외비용</t>
    <phoneticPr fontId="2" type="noConversion"/>
  </si>
  <si>
    <t>4421 잡손실</t>
    <phoneticPr fontId="2" type="noConversion"/>
  </si>
  <si>
    <t>1264 임의장학
기금인출</t>
    <phoneticPr fontId="2" type="noConversion"/>
  </si>
  <si>
    <t>1263 임의건축
기금인출</t>
    <phoneticPr fontId="2" type="noConversion"/>
  </si>
  <si>
    <t>1266 임의기타기금 인출</t>
    <phoneticPr fontId="12" type="noConversion"/>
  </si>
  <si>
    <t>4321 
교외장학금</t>
    <phoneticPr fontId="2" type="noConversion"/>
  </si>
  <si>
    <t>4322            교내장학금</t>
    <phoneticPr fontId="12" type="noConversion"/>
  </si>
  <si>
    <t>2013
등록금회계</t>
    <phoneticPr fontId="2" type="noConversion"/>
  </si>
  <si>
    <t>2013
기금회계</t>
    <phoneticPr fontId="2" type="noConversion"/>
  </si>
  <si>
    <t>2013
추경 예산</t>
    <phoneticPr fontId="12" type="noConversion"/>
  </si>
  <si>
    <t>2013
본예산</t>
    <phoneticPr fontId="12" type="noConversion"/>
  </si>
  <si>
    <t>5231
교과부보조금</t>
    <phoneticPr fontId="2" type="noConversion"/>
  </si>
  <si>
    <t>5232 기타국고
지원금</t>
    <phoneticPr fontId="2" type="noConversion"/>
  </si>
  <si>
    <t>5233 지방자치
단체지원금</t>
    <phoneticPr fontId="12" type="noConversion"/>
  </si>
  <si>
    <t>2013학년도 교비 자금추가경정예산서</t>
    <phoneticPr fontId="12" type="noConversion"/>
  </si>
  <si>
    <t>2013
등록금회계</t>
    <phoneticPr fontId="2" type="noConversion"/>
  </si>
  <si>
    <t>2013
기금회계</t>
    <phoneticPr fontId="2" type="noConversion"/>
  </si>
  <si>
    <t>2013예산액</t>
    <phoneticPr fontId="12" type="noConversion"/>
  </si>
  <si>
    <t>4400 교육외
비용</t>
    <phoneticPr fontId="2" type="noConversion"/>
  </si>
  <si>
    <t>4420 기타
교육외비용</t>
    <phoneticPr fontId="2" type="noConversion"/>
  </si>
  <si>
    <t>4421
잡 손 실</t>
    <phoneticPr fontId="2" type="noConversion"/>
  </si>
  <si>
    <t>2013추경예산액</t>
    <phoneticPr fontId="12" type="noConversion"/>
  </si>
  <si>
    <t>① 대학 : 79,900
② 일반대학원 : 7,100
③ 신학대학원 : 33,000</t>
    <phoneticPr fontId="12" type="noConversion"/>
  </si>
  <si>
    <t xml:space="preserve">① 대학 : 2,370,000  ② 일반대학원 : 175,000
③ 신학대학원 : 910,000
</t>
    <phoneticPr fontId="12" type="noConversion"/>
  </si>
  <si>
    <t xml:space="preserve"> 어학강좌 수강료, 평생교육원, 목회신학원</t>
    <phoneticPr fontId="12" type="noConversion"/>
  </si>
  <si>
    <t>기금회계로부터 전입금</t>
    <phoneticPr fontId="2" type="noConversion"/>
  </si>
  <si>
    <t>구재서점 전기외 사용료, 도서관 복사비 및 연체
사물함 사용료, 구내식당 월 임대사용료, 장소사용료</t>
    <phoneticPr fontId="12" type="noConversion"/>
  </si>
  <si>
    <t>외래강사 50분 일반(주야) 32  교회음악(실기)27 대학원 32
초과강의료(주야) 
수강생 70명초과시 150%
계절학기 및 동계어학강좌 강의료</t>
    <phoneticPr fontId="12" type="noConversion"/>
  </si>
  <si>
    <t xml:space="preserve">정근수당: 본봉의 100%  체력단련비: 본봉의 100%
명절(추석, 구정): 본봉의 50% 2회, 가정의달 기본급 50%
직무, 직책, 기타
</t>
    <phoneticPr fontId="12" type="noConversion"/>
  </si>
  <si>
    <t>사학연금 법정부담금
건강보험 법정부담금 국민연금 법정부담금</t>
    <phoneticPr fontId="12" type="noConversion"/>
  </si>
  <si>
    <t>건물화재, 자동차, 학생상해,  재정보증</t>
    <phoneticPr fontId="12" type="noConversion"/>
  </si>
  <si>
    <t>사택관리비(총장,)
관리과(건물관련 유지보수, 물품)</t>
    <phoneticPr fontId="12" type="noConversion"/>
  </si>
  <si>
    <t xml:space="preserve"> 출장여비,당직비 급여지급시(처장,직원)
  기타(내빈, 기타업무관련)</t>
    <phoneticPr fontId="12" type="noConversion"/>
  </si>
  <si>
    <t>총무(사무용품, 전산용품, 청소)
비서실 기타</t>
    <phoneticPr fontId="12" type="noConversion"/>
  </si>
  <si>
    <t xml:space="preserve">① 전기요금  ② 수도요금: 
</t>
    <phoneticPr fontId="12" type="noConversion"/>
  </si>
  <si>
    <t>전화 인터넷 우편료, 기타</t>
    <phoneticPr fontId="12" type="noConversion"/>
  </si>
  <si>
    <t xml:space="preserve"> 세금(환경개선, 자동차, 하천사용료 등)
 협의회비 </t>
    <phoneticPr fontId="12" type="noConversion"/>
  </si>
  <si>
    <t xml:space="preserve">
구내식당(교원), 복지보험
방학중 교원식대 직원 급량비
회식 및 기타
</t>
    <phoneticPr fontId="12" type="noConversion"/>
  </si>
  <si>
    <t>교원퇴수회 직원 퇴수회
기타 회의경비</t>
    <phoneticPr fontId="12" type="noConversion"/>
  </si>
  <si>
    <t>신학과                교회음악과
유아교육과           사회복지과
교목실                 총무(입졸업식,기타행사)
기타</t>
    <phoneticPr fontId="12" type="noConversion"/>
  </si>
  <si>
    <t>기타 예상치 못한 운영비, 평생교육원지출, 목회신학원 지출</t>
    <phoneticPr fontId="12" type="noConversion"/>
  </si>
  <si>
    <t>국가근로, 국가장학금, 장애인도우미, 보훈청</t>
    <phoneticPr fontId="2" type="noConversion"/>
  </si>
  <si>
    <t>각종학비감면, 국가근로및 국가장학금 교비대응, 
교비근로장학금</t>
    <phoneticPr fontId="2" type="noConversion"/>
  </si>
  <si>
    <t>복지과, 유아교육과, 음악과 실습지원비</t>
    <phoneticPr fontId="2" type="noConversion"/>
  </si>
  <si>
    <t>업적연구(논문:700, 성악:1,200 , 그외독주 700)
1년에 1회에 한하여 지급
연구소 운영비(학생생활, 교회선교, 어학연구, 교회음악, 
역사문화, 성지언어)</t>
    <phoneticPr fontId="12" type="noConversion"/>
  </si>
  <si>
    <t>총학   24,000            
동아리 4,000             학보사 2,000(카메라1,000)
원우회 13,500         
차기총학 6,000          차기원우회 2,000</t>
    <phoneticPr fontId="12" type="noConversion"/>
  </si>
  <si>
    <t>원우회 3개신학대학원체육대회, 기숙사경비</t>
    <phoneticPr fontId="2" type="noConversion"/>
  </si>
  <si>
    <t>전산, 악기,방송, 총무 전반 기계기구</t>
    <phoneticPr fontId="2" type="noConversion"/>
  </si>
  <si>
    <t>도서관 서가류
책걸상, 사무용 가구
기타 집기류</t>
    <phoneticPr fontId="12" type="noConversion"/>
  </si>
  <si>
    <t xml:space="preserve">교회, 경건회, 일반후원금, 수련회 헌금 
</t>
    <phoneticPr fontId="12" type="noConversion"/>
  </si>
  <si>
    <t>교육용 건물 증축</t>
    <phoneticPr fontId="2" type="noConversion"/>
  </si>
  <si>
    <t>장학금 지급</t>
    <phoneticPr fontId="2" type="noConversion"/>
  </si>
  <si>
    <t>장학기부금 장학금 지출</t>
    <phoneticPr fontId="2" type="noConversion"/>
  </si>
  <si>
    <t>기금 장학금 지출</t>
    <phoneticPr fontId="2" type="noConversion"/>
  </si>
  <si>
    <t>4312           
연구관리비</t>
    <phoneticPr fontId="12" type="noConversion"/>
  </si>
  <si>
    <t>1242 
임차보증금 지출</t>
    <phoneticPr fontId="12" type="noConversion"/>
  </si>
  <si>
    <t>정근수당: 본봉의 100%  체력단련비: 본봉의 100%
명절(추석, 구정): 본봉의 50% 2회,가정의달 50%
직무, 직책수당, 지도비
비전임교원(명예,초빙, 겸임)
졸업고사 출제수당</t>
    <phoneticPr fontId="12" type="noConversion"/>
  </si>
  <si>
    <t>(2013. 3. 1 - 2014. 2. 28)</t>
    <phoneticPr fontId="12" type="noConversion"/>
  </si>
  <si>
    <t>2013학년도 교비 추가경정 자금예산서</t>
    <phoneticPr fontId="12" type="noConversion"/>
  </si>
  <si>
    <t>2013학년도 기금회계 추가경정 자금예산서</t>
    <phoneticPr fontId="12" type="noConversion"/>
  </si>
  <si>
    <t>2013 학년도 교비 추가경정 예산총칙</t>
    <phoneticPr fontId="2" type="noConversion"/>
  </si>
  <si>
    <t>(등록금 회계:9,450,000천원   기금회계:2700,000천원, 내부거래제거:2,485,000)</t>
    <phoneticPr fontId="2" type="noConversion"/>
  </si>
  <si>
    <t>1. 2013회계연도 교비회계 추가경정자금예산 총액 수입.지출 각 9,665,000천원으로 한다.</t>
    <phoneticPr fontId="12" type="noConversion"/>
  </si>
  <si>
    <t>2. 수입의 부</t>
    <phoneticPr fontId="2" type="noConversion"/>
  </si>
  <si>
    <t>1) 학생수 감소로 인한 등록금 수입 감소</t>
    <phoneticPr fontId="2" type="noConversion"/>
  </si>
  <si>
    <t>2) 경상비 전입금 및 예금이자 수입 증액</t>
    <phoneticPr fontId="2" type="noConversion"/>
  </si>
  <si>
    <t>3) 기부금 및 국고보조금 감액 조정</t>
    <phoneticPr fontId="2" type="noConversion"/>
  </si>
  <si>
    <t>4) 기금인출 수입 및 전기이월 자금 조정반영</t>
    <phoneticPr fontId="2" type="noConversion"/>
  </si>
  <si>
    <t>1) 수입 감소로 인한 보수, 관리운영비, 연구학생경비 감액 조정</t>
    <phoneticPr fontId="2" type="noConversion"/>
  </si>
  <si>
    <t>2) 국가장학금 2유형반환에 따른 잡손실 반영</t>
    <phoneticPr fontId="2" type="noConversion"/>
  </si>
  <si>
    <t>3) 종합관 잔금 조기집행에 따른 건설가계정 증액 편성</t>
    <phoneticPr fontId="2" type="noConversion"/>
  </si>
  <si>
    <t>4) 차기이월 자금 조정</t>
    <phoneticPr fontId="2" type="noConversion"/>
  </si>
  <si>
    <t>4125 임시직인건비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</si>
</sst>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_);[Red]\(0\)"/>
    <numFmt numFmtId="179" formatCode="#,##0;[Red]#,##0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sz val="10"/>
      <color rgb="FF000000"/>
      <name val="한양신명조"/>
      <family val="3"/>
      <charset val="129"/>
    </font>
    <font>
      <sz val="8"/>
      <name val="돋움"/>
      <family val="3"/>
      <charset val="129"/>
    </font>
    <font>
      <b/>
      <sz val="10"/>
      <color rgb="FF000000"/>
      <name val="한양신명조"/>
      <family val="3"/>
      <charset val="129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2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2"/>
      <name val="돋움"/>
      <family val="3"/>
      <charset val="129"/>
    </font>
    <font>
      <u/>
      <sz val="22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2"/>
      <name val="굴림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6"/>
      <color rgb="FF000000"/>
      <name val="굴림체"/>
      <family val="3"/>
      <charset val="129"/>
    </font>
    <font>
      <sz val="6"/>
      <color rgb="FF000000"/>
      <name val="한양신명조"/>
      <family val="3"/>
      <charset val="129"/>
    </font>
    <font>
      <sz val="6"/>
      <color rgb="FF000000"/>
      <name val="굴림체"/>
      <family val="3"/>
      <charset val="129"/>
    </font>
    <font>
      <b/>
      <sz val="6"/>
      <color rgb="FF000000"/>
      <name val="한양신명조"/>
      <family val="3"/>
      <charset val="129"/>
    </font>
    <font>
      <sz val="9"/>
      <color rgb="FF000000"/>
      <name val="한양신명조"/>
      <family val="3"/>
      <charset val="129"/>
    </font>
    <font>
      <b/>
      <sz val="1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/>
    <xf numFmtId="41" fontId="22" fillId="0" borderId="0" applyFont="0" applyFill="0" applyBorder="0" applyAlignment="0" applyProtection="0"/>
    <xf numFmtId="42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1" fontId="6" fillId="0" borderId="2" xfId="1" applyFont="1" applyBorder="1" applyAlignment="1">
      <alignment horizontal="right" vertical="center" wrapText="1"/>
    </xf>
    <xf numFmtId="177" fontId="6" fillId="0" borderId="2" xfId="1" applyNumberFormat="1" applyFont="1" applyBorder="1" applyAlignment="1">
      <alignment horizontal="right" vertical="center" wrapText="1"/>
    </xf>
    <xf numFmtId="177" fontId="11" fillId="0" borderId="2" xfId="1" applyNumberFormat="1" applyFont="1" applyBorder="1" applyAlignment="1">
      <alignment horizontal="right" vertical="center" wrapText="1"/>
    </xf>
    <xf numFmtId="41" fontId="11" fillId="0" borderId="2" xfId="1" applyFont="1" applyBorder="1" applyAlignment="1">
      <alignment horizontal="right" vertical="center" wrapText="1"/>
    </xf>
    <xf numFmtId="41" fontId="3" fillId="0" borderId="3" xfId="1" applyFont="1" applyBorder="1" applyAlignment="1">
      <alignment horizontal="right" vertical="center" wrapText="1"/>
    </xf>
    <xf numFmtId="41" fontId="3" fillId="0" borderId="10" xfId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41" fontId="13" fillId="0" borderId="2" xfId="1" applyFont="1" applyBorder="1" applyAlignment="1">
      <alignment horizontal="right" vertical="center" wrapText="1"/>
    </xf>
    <xf numFmtId="41" fontId="3" fillId="0" borderId="2" xfId="1" applyFont="1" applyBorder="1" applyAlignment="1">
      <alignment horizontal="right" vertical="center" wrapText="1"/>
    </xf>
    <xf numFmtId="177" fontId="3" fillId="0" borderId="2" xfId="1" applyNumberFormat="1" applyFont="1" applyBorder="1" applyAlignment="1">
      <alignment horizontal="right" vertical="center" wrapText="1"/>
    </xf>
    <xf numFmtId="41" fontId="17" fillId="0" borderId="0" xfId="1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24" fillId="0" borderId="0" xfId="2" applyFont="1" applyAlignment="1">
      <alignment horizontal="left" vertical="center"/>
    </xf>
    <xf numFmtId="0" fontId="22" fillId="0" borderId="0" xfId="2" applyAlignment="1">
      <alignment vertical="center"/>
    </xf>
    <xf numFmtId="0" fontId="22" fillId="0" borderId="0" xfId="2" applyAlignment="1">
      <alignment horizontal="center" vertical="center"/>
    </xf>
    <xf numFmtId="0" fontId="22" fillId="0" borderId="0" xfId="2"/>
    <xf numFmtId="0" fontId="26" fillId="0" borderId="0" xfId="2" applyFont="1" applyAlignment="1">
      <alignment vertical="center"/>
    </xf>
    <xf numFmtId="0" fontId="22" fillId="0" borderId="0" xfId="2" applyAlignment="1">
      <alignment horizontal="right" vertical="center"/>
    </xf>
    <xf numFmtId="0" fontId="22" fillId="0" borderId="22" xfId="2" applyBorder="1" applyAlignment="1">
      <alignment horizontal="center" vertical="center"/>
    </xf>
    <xf numFmtId="0" fontId="22" fillId="0" borderId="19" xfId="2" applyBorder="1" applyAlignment="1">
      <alignment horizontal="center" vertical="center"/>
    </xf>
    <xf numFmtId="0" fontId="22" fillId="0" borderId="28" xfId="2" applyBorder="1" applyAlignment="1">
      <alignment vertical="center" wrapText="1"/>
    </xf>
    <xf numFmtId="0" fontId="22" fillId="0" borderId="29" xfId="2" applyBorder="1" applyAlignment="1">
      <alignment vertical="center"/>
    </xf>
    <xf numFmtId="179" fontId="22" fillId="0" borderId="29" xfId="2" applyNumberFormat="1" applyBorder="1" applyAlignment="1">
      <alignment vertical="center"/>
    </xf>
    <xf numFmtId="176" fontId="22" fillId="0" borderId="29" xfId="2" applyNumberForma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22" fillId="0" borderId="31" xfId="2" applyBorder="1" applyAlignment="1">
      <alignment horizontal="center" vertical="center"/>
    </xf>
    <xf numFmtId="0" fontId="22" fillId="0" borderId="18" xfId="2" applyBorder="1" applyAlignment="1">
      <alignment vertical="center" wrapText="1"/>
    </xf>
    <xf numFmtId="0" fontId="22" fillId="0" borderId="18" xfId="2" applyBorder="1" applyAlignment="1">
      <alignment vertical="center"/>
    </xf>
    <xf numFmtId="179" fontId="22" fillId="0" borderId="18" xfId="2" applyNumberFormat="1" applyBorder="1" applyAlignment="1">
      <alignment vertical="center"/>
    </xf>
    <xf numFmtId="179" fontId="22" fillId="0" borderId="24" xfId="2" applyNumberFormat="1" applyBorder="1" applyAlignment="1">
      <alignment vertical="center"/>
    </xf>
    <xf numFmtId="176" fontId="22" fillId="0" borderId="24" xfId="2" applyNumberForma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22" fillId="0" borderId="32" xfId="2" applyBorder="1" applyAlignment="1">
      <alignment horizontal="center" vertical="center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horizontal="left" vertical="center" wrapText="1"/>
    </xf>
    <xf numFmtId="0" fontId="22" fillId="0" borderId="18" xfId="2" applyBorder="1" applyAlignment="1">
      <alignment horizontal="left" vertical="center" wrapText="1"/>
    </xf>
    <xf numFmtId="0" fontId="22" fillId="0" borderId="26" xfId="2" applyBorder="1" applyAlignment="1">
      <alignment horizontal="center" vertical="center"/>
    </xf>
    <xf numFmtId="0" fontId="22" fillId="0" borderId="26" xfId="2" applyBorder="1" applyAlignment="1">
      <alignment vertical="center" wrapText="1"/>
    </xf>
    <xf numFmtId="179" fontId="22" fillId="0" borderId="26" xfId="2" applyNumberFormat="1" applyBorder="1" applyAlignment="1">
      <alignment vertical="center"/>
    </xf>
    <xf numFmtId="179" fontId="22" fillId="0" borderId="25" xfId="2" applyNumberFormat="1" applyBorder="1" applyAlignment="1">
      <alignment vertical="center"/>
    </xf>
    <xf numFmtId="176" fontId="22" fillId="0" borderId="25" xfId="2" applyNumberFormat="1" applyBorder="1" applyAlignment="1">
      <alignment vertical="center"/>
    </xf>
    <xf numFmtId="0" fontId="12" fillId="0" borderId="33" xfId="2" applyFont="1" applyBorder="1" applyAlignment="1">
      <alignment vertical="center" wrapText="1"/>
    </xf>
    <xf numFmtId="0" fontId="22" fillId="0" borderId="17" xfId="2" applyBorder="1" applyAlignment="1">
      <alignment vertical="center" wrapText="1" shrinkToFit="1"/>
    </xf>
    <xf numFmtId="0" fontId="22" fillId="0" borderId="18" xfId="2" applyBorder="1" applyAlignment="1">
      <alignment horizontal="center" vertical="center"/>
    </xf>
    <xf numFmtId="176" fontId="22" fillId="0" borderId="18" xfId="2" applyNumberFormat="1" applyBorder="1" applyAlignment="1">
      <alignment vertical="center"/>
    </xf>
    <xf numFmtId="0" fontId="22" fillId="0" borderId="24" xfId="2" applyBorder="1" applyAlignment="1">
      <alignment vertical="center" wrapText="1"/>
    </xf>
    <xf numFmtId="0" fontId="12" fillId="0" borderId="34" xfId="2" applyFont="1" applyBorder="1" applyAlignment="1">
      <alignment vertical="center" wrapText="1"/>
    </xf>
    <xf numFmtId="0" fontId="22" fillId="0" borderId="25" xfId="2" applyBorder="1"/>
    <xf numFmtId="0" fontId="22" fillId="0" borderId="35" xfId="2" applyBorder="1" applyAlignment="1">
      <alignment vertical="center" wrapText="1"/>
    </xf>
    <xf numFmtId="0" fontId="22" fillId="0" borderId="36" xfId="2" applyBorder="1" applyAlignment="1">
      <alignment horizontal="center" vertical="center"/>
    </xf>
    <xf numFmtId="0" fontId="22" fillId="0" borderId="25" xfId="2" applyBorder="1" applyAlignment="1">
      <alignment horizontal="center" vertical="center"/>
    </xf>
    <xf numFmtId="179" fontId="22" fillId="0" borderId="19" xfId="2" applyNumberForma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22" fillId="0" borderId="38" xfId="2" applyBorder="1" applyAlignment="1">
      <alignment horizontal="center" vertical="center"/>
    </xf>
    <xf numFmtId="0" fontId="22" fillId="0" borderId="24" xfId="2" applyBorder="1" applyAlignment="1">
      <alignment horizontal="center" vertical="center"/>
    </xf>
    <xf numFmtId="0" fontId="22" fillId="0" borderId="17" xfId="2" applyBorder="1" applyAlignment="1">
      <alignment vertical="center" wrapText="1"/>
    </xf>
    <xf numFmtId="0" fontId="22" fillId="0" borderId="17" xfId="2" applyBorder="1" applyAlignment="1">
      <alignment horizontal="center" vertical="center"/>
    </xf>
    <xf numFmtId="0" fontId="22" fillId="0" borderId="23" xfId="2" applyBorder="1" applyAlignment="1">
      <alignment vertical="center"/>
    </xf>
    <xf numFmtId="0" fontId="22" fillId="0" borderId="23" xfId="2" applyBorder="1"/>
    <xf numFmtId="0" fontId="12" fillId="4" borderId="34" xfId="2" applyFont="1" applyFill="1" applyBorder="1" applyAlignment="1">
      <alignment vertical="center" wrapText="1"/>
    </xf>
    <xf numFmtId="0" fontId="22" fillId="0" borderId="25" xfId="2" applyBorder="1" applyAlignment="1">
      <alignment vertical="center" wrapText="1"/>
    </xf>
    <xf numFmtId="0" fontId="12" fillId="0" borderId="39" xfId="2" applyFont="1" applyBorder="1" applyAlignment="1">
      <alignment vertical="center" wrapText="1"/>
    </xf>
    <xf numFmtId="0" fontId="22" fillId="0" borderId="24" xfId="2" applyBorder="1" applyAlignment="1">
      <alignment vertical="center"/>
    </xf>
    <xf numFmtId="0" fontId="22" fillId="0" borderId="38" xfId="2" applyBorder="1" applyAlignment="1">
      <alignment vertical="center" wrapText="1"/>
    </xf>
    <xf numFmtId="0" fontId="22" fillId="0" borderId="22" xfId="2" applyBorder="1" applyAlignment="1">
      <alignment horizontal="center" vertical="center" wrapText="1"/>
    </xf>
    <xf numFmtId="176" fontId="22" fillId="0" borderId="19" xfId="3" applyNumberFormat="1" applyBorder="1" applyAlignment="1">
      <alignment vertical="center"/>
    </xf>
    <xf numFmtId="176" fontId="22" fillId="0" borderId="19" xfId="2" applyNumberFormat="1" applyBorder="1" applyAlignment="1">
      <alignment vertical="center"/>
    </xf>
    <xf numFmtId="0" fontId="12" fillId="0" borderId="20" xfId="2" applyFont="1" applyBorder="1" applyAlignment="1">
      <alignment vertical="center"/>
    </xf>
    <xf numFmtId="179" fontId="26" fillId="0" borderId="41" xfId="2" applyNumberFormat="1" applyFont="1" applyBorder="1" applyAlignment="1">
      <alignment vertical="center"/>
    </xf>
    <xf numFmtId="179" fontId="22" fillId="0" borderId="41" xfId="2" applyNumberFormat="1" applyBorder="1" applyAlignment="1">
      <alignment vertical="center"/>
    </xf>
    <xf numFmtId="176" fontId="22" fillId="0" borderId="41" xfId="2" applyNumberForma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22" fillId="0" borderId="30" xfId="2" applyBorder="1" applyAlignment="1">
      <alignment vertical="center"/>
    </xf>
    <xf numFmtId="0" fontId="22" fillId="0" borderId="31" xfId="2" applyBorder="1" applyAlignment="1"/>
    <xf numFmtId="0" fontId="22" fillId="0" borderId="32" xfId="2" applyBorder="1" applyAlignment="1"/>
    <xf numFmtId="0" fontId="22" fillId="0" borderId="26" xfId="2" applyBorder="1" applyAlignment="1"/>
    <xf numFmtId="0" fontId="22" fillId="4" borderId="18" xfId="2" applyFill="1" applyBorder="1" applyAlignment="1">
      <alignment vertical="center" wrapText="1"/>
    </xf>
    <xf numFmtId="176" fontId="22" fillId="4" borderId="18" xfId="2" applyNumberFormat="1" applyFill="1" applyBorder="1" applyAlignment="1">
      <alignment vertical="center"/>
    </xf>
    <xf numFmtId="176" fontId="22" fillId="4" borderId="24" xfId="2" applyNumberFormat="1" applyFill="1" applyBorder="1" applyAlignment="1">
      <alignment vertical="center"/>
    </xf>
    <xf numFmtId="3" fontId="12" fillId="4" borderId="21" xfId="2" applyNumberFormat="1" applyFont="1" applyFill="1" applyBorder="1" applyAlignment="1">
      <alignment horizontal="left" vertical="center" wrapText="1"/>
    </xf>
    <xf numFmtId="0" fontId="22" fillId="0" borderId="25" xfId="2" applyBorder="1" applyAlignment="1"/>
    <xf numFmtId="0" fontId="22" fillId="0" borderId="24" xfId="2" applyBorder="1" applyAlignment="1"/>
    <xf numFmtId="0" fontId="12" fillId="4" borderId="21" xfId="2" applyFont="1" applyFill="1" applyBorder="1" applyAlignment="1">
      <alignment vertical="center" wrapText="1"/>
    </xf>
    <xf numFmtId="0" fontId="22" fillId="0" borderId="18" xfId="2" applyBorder="1" applyAlignment="1">
      <alignment horizontal="center" vertical="center" wrapText="1"/>
    </xf>
    <xf numFmtId="0" fontId="22" fillId="0" borderId="25" xfId="2" applyBorder="1" applyAlignment="1">
      <alignment horizontal="center" vertical="center" wrapText="1"/>
    </xf>
    <xf numFmtId="176" fontId="22" fillId="0" borderId="26" xfId="2" applyNumberFormat="1" applyBorder="1" applyAlignment="1">
      <alignment vertical="center"/>
    </xf>
    <xf numFmtId="0" fontId="22" fillId="0" borderId="44" xfId="2" applyBorder="1" applyAlignment="1">
      <alignment vertical="center" wrapText="1"/>
    </xf>
    <xf numFmtId="0" fontId="22" fillId="0" borderId="24" xfId="2" applyBorder="1" applyAlignment="1">
      <alignment horizontal="center" vertical="center" wrapText="1"/>
    </xf>
    <xf numFmtId="0" fontId="22" fillId="4" borderId="24" xfId="2" applyFill="1" applyBorder="1" applyAlignment="1">
      <alignment vertical="center" wrapText="1"/>
    </xf>
    <xf numFmtId="0" fontId="22" fillId="0" borderId="32" xfId="2" applyBorder="1" applyAlignment="1">
      <alignment vertical="center"/>
    </xf>
    <xf numFmtId="3" fontId="12" fillId="0" borderId="21" xfId="2" applyNumberFormat="1" applyFont="1" applyBorder="1" applyAlignment="1">
      <alignment vertical="center" wrapText="1"/>
    </xf>
    <xf numFmtId="0" fontId="12" fillId="0" borderId="34" xfId="2" applyFont="1" applyBorder="1" applyAlignment="1">
      <alignment vertical="center" wrapText="1" shrinkToFit="1"/>
    </xf>
    <xf numFmtId="0" fontId="22" fillId="0" borderId="26" xfId="2" applyBorder="1" applyAlignment="1">
      <alignment horizontal="center" vertical="center" wrapText="1"/>
    </xf>
    <xf numFmtId="0" fontId="12" fillId="4" borderId="21" xfId="2" applyFont="1" applyFill="1" applyBorder="1" applyAlignment="1">
      <alignment vertical="center"/>
    </xf>
    <xf numFmtId="0" fontId="22" fillId="0" borderId="27" xfId="2" applyBorder="1" applyAlignment="1">
      <alignment vertical="center" wrapText="1"/>
    </xf>
    <xf numFmtId="0" fontId="22" fillId="0" borderId="38" xfId="2" applyBorder="1" applyAlignment="1">
      <alignment horizontal="center" vertical="center" wrapText="1"/>
    </xf>
    <xf numFmtId="0" fontId="22" fillId="0" borderId="17" xfId="2" applyBorder="1" applyAlignment="1">
      <alignment horizontal="left" vertical="center" wrapText="1"/>
    </xf>
    <xf numFmtId="0" fontId="22" fillId="0" borderId="27" xfId="2" applyBorder="1" applyAlignment="1">
      <alignment horizontal="center" vertical="center" wrapText="1"/>
    </xf>
    <xf numFmtId="0" fontId="22" fillId="3" borderId="32" xfId="2" applyFill="1" applyBorder="1" applyAlignment="1">
      <alignment horizontal="center" vertical="center" wrapText="1"/>
    </xf>
    <xf numFmtId="0" fontId="22" fillId="0" borderId="35" xfId="2" applyBorder="1" applyAlignment="1">
      <alignment horizontal="left" vertical="center" wrapText="1"/>
    </xf>
    <xf numFmtId="0" fontId="22" fillId="3" borderId="38" xfId="2" applyFill="1" applyBorder="1" applyAlignment="1">
      <alignment horizontal="center" vertical="center" wrapText="1"/>
    </xf>
    <xf numFmtId="0" fontId="22" fillId="0" borderId="35" xfId="2" applyBorder="1" applyAlignment="1">
      <alignment horizontal="center" vertical="center" wrapText="1"/>
    </xf>
    <xf numFmtId="0" fontId="22" fillId="3" borderId="31" xfId="2" applyFill="1" applyBorder="1" applyAlignment="1">
      <alignment horizontal="center" vertical="center" wrapText="1"/>
    </xf>
    <xf numFmtId="176" fontId="22" fillId="0" borderId="18" xfId="3" applyNumberFormat="1" applyBorder="1" applyAlignment="1">
      <alignment vertical="center"/>
    </xf>
    <xf numFmtId="0" fontId="22" fillId="0" borderId="32" xfId="2" applyBorder="1" applyAlignment="1">
      <alignment horizontal="center" vertical="center" wrapText="1"/>
    </xf>
    <xf numFmtId="0" fontId="22" fillId="4" borderId="26" xfId="2" applyFill="1" applyBorder="1" applyAlignment="1">
      <alignment vertical="center" wrapText="1"/>
    </xf>
    <xf numFmtId="176" fontId="22" fillId="4" borderId="26" xfId="2" applyNumberFormat="1" applyFill="1" applyBorder="1" applyAlignment="1">
      <alignment vertical="center"/>
    </xf>
    <xf numFmtId="0" fontId="12" fillId="4" borderId="33" xfId="2" applyFont="1" applyFill="1" applyBorder="1" applyAlignment="1">
      <alignment vertical="center" wrapText="1"/>
    </xf>
    <xf numFmtId="0" fontId="12" fillId="4" borderId="39" xfId="2" applyFont="1" applyFill="1" applyBorder="1" applyAlignment="1">
      <alignment vertical="center" wrapText="1"/>
    </xf>
    <xf numFmtId="0" fontId="27" fillId="0" borderId="18" xfId="2" applyFont="1" applyBorder="1" applyAlignment="1">
      <alignment vertical="center" wrapText="1"/>
    </xf>
    <xf numFmtId="41" fontId="17" fillId="0" borderId="0" xfId="0" applyNumberFormat="1" applyFont="1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41" fontId="3" fillId="0" borderId="0" xfId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76" fontId="6" fillId="0" borderId="2" xfId="1" applyNumberFormat="1" applyFont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8" xfId="2" applyBorder="1" applyAlignment="1">
      <alignment horizontal="center" vertical="center"/>
    </xf>
    <xf numFmtId="0" fontId="22" fillId="0" borderId="31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22" fillId="0" borderId="26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2" fillId="0" borderId="19" xfId="2" applyBorder="1" applyAlignment="1">
      <alignment horizontal="center" vertical="center"/>
    </xf>
    <xf numFmtId="0" fontId="22" fillId="0" borderId="20" xfId="2" applyBorder="1" applyAlignment="1">
      <alignment horizontal="center" vertical="center"/>
    </xf>
    <xf numFmtId="0" fontId="22" fillId="0" borderId="17" xfId="2" applyBorder="1" applyAlignment="1">
      <alignment horizontal="center" vertical="center"/>
    </xf>
    <xf numFmtId="0" fontId="22" fillId="0" borderId="26" xfId="2" applyBorder="1" applyAlignment="1">
      <alignment horizontal="center" vertical="center" wrapText="1"/>
    </xf>
    <xf numFmtId="0" fontId="22" fillId="0" borderId="25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0" fontId="22" fillId="0" borderId="25" xfId="2" applyBorder="1" applyAlignment="1"/>
    <xf numFmtId="41" fontId="3" fillId="0" borderId="16" xfId="1" applyFont="1" applyBorder="1" applyAlignment="1">
      <alignment horizontal="right" vertical="center" wrapText="1"/>
    </xf>
    <xf numFmtId="3" fontId="18" fillId="0" borderId="2" xfId="0" applyNumberFormat="1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3" fontId="18" fillId="0" borderId="10" xfId="0" applyNumberFormat="1" applyFont="1" applyBorder="1">
      <alignment vertical="center"/>
    </xf>
    <xf numFmtId="41" fontId="18" fillId="0" borderId="0" xfId="1" applyFont="1" applyAlignment="1">
      <alignment horizontal="right" vertical="center"/>
    </xf>
    <xf numFmtId="177" fontId="18" fillId="0" borderId="0" xfId="1" applyNumberFormat="1" applyFont="1" applyAlignment="1">
      <alignment horizontal="right" vertical="center"/>
    </xf>
    <xf numFmtId="177" fontId="13" fillId="0" borderId="2" xfId="1" applyNumberFormat="1" applyFont="1" applyBorder="1" applyAlignment="1">
      <alignment horizontal="right" vertical="center" wrapText="1"/>
    </xf>
    <xf numFmtId="3" fontId="17" fillId="0" borderId="2" xfId="0" applyNumberFormat="1" applyFont="1" applyBorder="1">
      <alignment vertical="center"/>
    </xf>
    <xf numFmtId="3" fontId="17" fillId="0" borderId="3" xfId="0" applyNumberFormat="1" applyFont="1" applyBorder="1">
      <alignment vertical="center"/>
    </xf>
    <xf numFmtId="3" fontId="17" fillId="0" borderId="0" xfId="0" applyNumberFormat="1" applyFont="1" applyBorder="1">
      <alignment vertical="center"/>
    </xf>
    <xf numFmtId="0" fontId="12" fillId="0" borderId="33" xfId="2" applyFont="1" applyBorder="1" applyAlignment="1">
      <alignment vertical="center"/>
    </xf>
    <xf numFmtId="0" fontId="12" fillId="0" borderId="21" xfId="2" applyFont="1" applyBorder="1" applyAlignment="1">
      <alignment vertical="center" wrapText="1" shrinkToFit="1"/>
    </xf>
    <xf numFmtId="0" fontId="22" fillId="0" borderId="32" xfId="2" applyBorder="1" applyAlignment="1">
      <alignment vertical="center" wrapText="1"/>
    </xf>
    <xf numFmtId="0" fontId="22" fillId="0" borderId="25" xfId="2" applyBorder="1" applyAlignment="1">
      <alignment vertical="center"/>
    </xf>
    <xf numFmtId="0" fontId="12" fillId="0" borderId="39" xfId="2" applyFont="1" applyBorder="1" applyAlignment="1">
      <alignment vertical="center"/>
    </xf>
    <xf numFmtId="41" fontId="22" fillId="0" borderId="0" xfId="1" applyFont="1" applyAlignment="1">
      <alignment vertical="center"/>
    </xf>
    <xf numFmtId="41" fontId="22" fillId="0" borderId="19" xfId="1" applyFont="1" applyBorder="1" applyAlignment="1">
      <alignment horizontal="center" vertical="center"/>
    </xf>
    <xf numFmtId="41" fontId="22" fillId="0" borderId="29" xfId="1" applyFont="1" applyBorder="1" applyAlignment="1">
      <alignment vertical="center"/>
    </xf>
    <xf numFmtId="41" fontId="22" fillId="0" borderId="18" xfId="1" applyFont="1" applyBorder="1" applyAlignment="1">
      <alignment vertical="center"/>
    </xf>
    <xf numFmtId="41" fontId="22" fillId="0" borderId="18" xfId="1" applyFont="1" applyBorder="1" applyAlignment="1">
      <alignment vertical="center" wrapText="1"/>
    </xf>
    <xf numFmtId="41" fontId="22" fillId="0" borderId="26" xfId="1" applyFont="1" applyBorder="1" applyAlignment="1">
      <alignment vertical="center" wrapText="1"/>
    </xf>
    <xf numFmtId="41" fontId="22" fillId="0" borderId="24" xfId="1" applyFont="1" applyBorder="1" applyAlignment="1">
      <alignment vertical="center" wrapText="1"/>
    </xf>
    <xf numFmtId="41" fontId="22" fillId="0" borderId="35" xfId="1" applyFont="1" applyBorder="1" applyAlignment="1">
      <alignment vertical="center" wrapText="1"/>
    </xf>
    <xf numFmtId="41" fontId="27" fillId="0" borderId="18" xfId="1" applyFont="1" applyBorder="1" applyAlignment="1">
      <alignment vertical="center" wrapText="1"/>
    </xf>
    <xf numFmtId="41" fontId="22" fillId="0" borderId="25" xfId="1" applyFont="1" applyBorder="1" applyAlignment="1">
      <alignment vertical="center" wrapText="1"/>
    </xf>
    <xf numFmtId="41" fontId="22" fillId="0" borderId="24" xfId="1" applyFont="1" applyBorder="1" applyAlignment="1">
      <alignment vertical="center"/>
    </xf>
    <xf numFmtId="41" fontId="22" fillId="0" borderId="0" xfId="1" applyFont="1" applyAlignment="1"/>
    <xf numFmtId="176" fontId="22" fillId="0" borderId="30" xfId="2" applyNumberFormat="1" applyBorder="1" applyAlignment="1">
      <alignment vertical="center"/>
    </xf>
    <xf numFmtId="176" fontId="22" fillId="0" borderId="34" xfId="2" applyNumberFormat="1" applyBorder="1" applyAlignment="1">
      <alignment vertical="center"/>
    </xf>
    <xf numFmtId="176" fontId="22" fillId="0" borderId="39" xfId="2" applyNumberFormat="1" applyBorder="1" applyAlignment="1">
      <alignment vertical="center"/>
    </xf>
    <xf numFmtId="176" fontId="22" fillId="0" borderId="21" xfId="2" applyNumberFormat="1" applyBorder="1" applyAlignment="1">
      <alignment vertical="center"/>
    </xf>
    <xf numFmtId="176" fontId="22" fillId="0" borderId="20" xfId="2" applyNumberForma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2" fillId="0" borderId="0" xfId="2" applyBorder="1"/>
    <xf numFmtId="41" fontId="22" fillId="4" borderId="18" xfId="1" applyFont="1" applyFill="1" applyBorder="1" applyAlignment="1">
      <alignment vertical="center" wrapText="1"/>
    </xf>
    <xf numFmtId="41" fontId="22" fillId="4" borderId="24" xfId="1" applyFont="1" applyFill="1" applyBorder="1" applyAlignment="1">
      <alignment vertical="center" wrapText="1"/>
    </xf>
    <xf numFmtId="41" fontId="22" fillId="4" borderId="26" xfId="1" applyFont="1" applyFill="1" applyBorder="1" applyAlignment="1">
      <alignment vertical="center" wrapText="1"/>
    </xf>
    <xf numFmtId="41" fontId="22" fillId="0" borderId="27" xfId="1" applyFont="1" applyBorder="1" applyAlignment="1">
      <alignment vertical="center" wrapText="1"/>
    </xf>
    <xf numFmtId="41" fontId="22" fillId="0" borderId="18" xfId="1" applyFont="1" applyBorder="1" applyAlignment="1">
      <alignment horizontal="center" vertical="center"/>
    </xf>
    <xf numFmtId="176" fontId="22" fillId="4" borderId="34" xfId="2" applyNumberFormat="1" applyFill="1" applyBorder="1" applyAlignment="1">
      <alignment vertical="center"/>
    </xf>
    <xf numFmtId="176" fontId="22" fillId="4" borderId="21" xfId="2" applyNumberFormat="1" applyFill="1" applyBorder="1" applyAlignment="1">
      <alignment vertical="center"/>
    </xf>
    <xf numFmtId="176" fontId="22" fillId="0" borderId="33" xfId="2" applyNumberFormat="1" applyBorder="1" applyAlignment="1">
      <alignment vertical="center"/>
    </xf>
    <xf numFmtId="176" fontId="22" fillId="4" borderId="33" xfId="2" applyNumberFormat="1" applyFill="1" applyBorder="1" applyAlignment="1">
      <alignment vertical="center"/>
    </xf>
    <xf numFmtId="176" fontId="22" fillId="0" borderId="49" xfId="2" applyNumberFormat="1" applyBorder="1" applyAlignment="1">
      <alignment vertical="center"/>
    </xf>
    <xf numFmtId="41" fontId="22" fillId="0" borderId="48" xfId="1" applyFont="1" applyBorder="1" applyAlignment="1">
      <alignment horizontal="center" vertical="center"/>
    </xf>
    <xf numFmtId="176" fontId="22" fillId="0" borderId="50" xfId="2" applyNumberFormat="1" applyBorder="1" applyAlignment="1">
      <alignment vertical="center"/>
    </xf>
    <xf numFmtId="0" fontId="22" fillId="0" borderId="25" xfId="2" applyBorder="1" applyAlignment="1">
      <alignment horizontal="center" vertical="center" wrapText="1"/>
    </xf>
    <xf numFmtId="0" fontId="22" fillId="0" borderId="25" xfId="2" applyBorder="1" applyAlignment="1"/>
    <xf numFmtId="0" fontId="22" fillId="0" borderId="24" xfId="2" applyBorder="1" applyAlignment="1">
      <alignment horizontal="center" vertical="center" wrapText="1"/>
    </xf>
    <xf numFmtId="0" fontId="22" fillId="0" borderId="0" xfId="2" applyAlignment="1">
      <alignment horizontal="center"/>
    </xf>
    <xf numFmtId="0" fontId="22" fillId="0" borderId="32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1" fontId="6" fillId="0" borderId="2" xfId="0" applyNumberFormat="1" applyFont="1" applyBorder="1" applyAlignment="1">
      <alignment horizontal="right" vertical="center" wrapText="1"/>
    </xf>
    <xf numFmtId="0" fontId="37" fillId="5" borderId="7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22" fillId="0" borderId="18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22" fillId="0" borderId="26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41" fontId="11" fillId="0" borderId="2" xfId="1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1" fontId="6" fillId="0" borderId="2" xfId="4" applyNumberFormat="1" applyFont="1" applyBorder="1" applyAlignment="1">
      <alignment horizontal="right" vertical="center" wrapText="1"/>
    </xf>
    <xf numFmtId="41" fontId="3" fillId="0" borderId="2" xfId="0" applyNumberFormat="1" applyFont="1" applyBorder="1" applyAlignment="1">
      <alignment horizontal="right" vertical="center" wrapText="1"/>
    </xf>
    <xf numFmtId="41" fontId="8" fillId="0" borderId="0" xfId="0" applyNumberFormat="1" applyFont="1" applyBorder="1" applyAlignment="1">
      <alignment horizontal="center" vertical="center" wrapText="1"/>
    </xf>
    <xf numFmtId="41" fontId="10" fillId="0" borderId="0" xfId="0" applyNumberFormat="1" applyFont="1" applyBorder="1" applyAlignment="1">
      <alignment horizontal="center" vertical="center" wrapText="1"/>
    </xf>
    <xf numFmtId="41" fontId="3" fillId="0" borderId="13" xfId="1" applyFont="1" applyBorder="1" applyAlignment="1">
      <alignment horizontal="right" vertical="center" wrapText="1"/>
    </xf>
    <xf numFmtId="179" fontId="6" fillId="0" borderId="2" xfId="1" applyNumberFormat="1" applyFont="1" applyBorder="1" applyAlignment="1">
      <alignment horizontal="right" vertical="center" wrapText="1"/>
    </xf>
    <xf numFmtId="179" fontId="3" fillId="0" borderId="2" xfId="1" applyNumberFormat="1" applyFont="1" applyBorder="1" applyAlignment="1">
      <alignment horizontal="right" vertical="center" wrapText="1"/>
    </xf>
    <xf numFmtId="179" fontId="11" fillId="0" borderId="2" xfId="1" applyNumberFormat="1" applyFont="1" applyBorder="1" applyAlignment="1">
      <alignment horizontal="right" vertical="center" wrapText="1"/>
    </xf>
    <xf numFmtId="41" fontId="6" fillId="0" borderId="2" xfId="0" applyNumberFormat="1" applyFont="1" applyBorder="1" applyAlignment="1">
      <alignment horizontal="left" vertical="center" wrapText="1"/>
    </xf>
    <xf numFmtId="41" fontId="13" fillId="0" borderId="2" xfId="0" applyNumberFormat="1" applyFont="1" applyBorder="1" applyAlignment="1">
      <alignment horizontal="left" vertical="center" wrapText="1"/>
    </xf>
    <xf numFmtId="41" fontId="3" fillId="0" borderId="16" xfId="1" applyFont="1" applyBorder="1" applyAlignment="1">
      <alignment horizontal="center" vertical="center" wrapText="1"/>
    </xf>
    <xf numFmtId="41" fontId="13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13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3" fontId="31" fillId="0" borderId="2" xfId="0" applyNumberFormat="1" applyFont="1" applyBorder="1">
      <alignment vertical="center"/>
    </xf>
    <xf numFmtId="41" fontId="13" fillId="0" borderId="2" xfId="1" applyFont="1" applyBorder="1" applyAlignment="1">
      <alignment vertical="center" wrapText="1"/>
    </xf>
    <xf numFmtId="41" fontId="3" fillId="0" borderId="13" xfId="1" applyFont="1" applyBorder="1" applyAlignment="1">
      <alignment horizontal="center" vertical="center" wrapText="1"/>
    </xf>
    <xf numFmtId="3" fontId="31" fillId="0" borderId="10" xfId="0" applyNumberFormat="1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3" fontId="33" fillId="0" borderId="2" xfId="0" applyNumberFormat="1" applyFont="1" applyBorder="1">
      <alignment vertical="center"/>
    </xf>
    <xf numFmtId="3" fontId="29" fillId="0" borderId="2" xfId="0" applyNumberFormat="1" applyFont="1" applyBorder="1">
      <alignment vertical="center"/>
    </xf>
    <xf numFmtId="41" fontId="13" fillId="0" borderId="2" xfId="1" applyFont="1" applyBorder="1" applyAlignment="1">
      <alignment horizontal="left" vertical="center" wrapText="1"/>
    </xf>
    <xf numFmtId="3" fontId="29" fillId="0" borderId="3" xfId="0" applyNumberFormat="1" applyFont="1" applyBorder="1">
      <alignment vertical="center"/>
    </xf>
    <xf numFmtId="3" fontId="28" fillId="0" borderId="2" xfId="0" applyNumberFormat="1" applyFont="1" applyBorder="1">
      <alignment vertical="center"/>
    </xf>
    <xf numFmtId="41" fontId="6" fillId="0" borderId="2" xfId="1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0" fontId="41" fillId="0" borderId="2" xfId="0" applyFont="1" applyBorder="1" applyAlignment="1">
      <alignment horizontal="justify" vertical="center" wrapText="1"/>
    </xf>
    <xf numFmtId="0" fontId="42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justify" vertical="center" wrapText="1"/>
    </xf>
    <xf numFmtId="179" fontId="39" fillId="0" borderId="2" xfId="0" applyNumberFormat="1" applyFont="1" applyBorder="1" applyAlignment="1">
      <alignment horizontal="right" vertical="center" wrapText="1"/>
    </xf>
    <xf numFmtId="179" fontId="41" fillId="0" borderId="2" xfId="0" applyNumberFormat="1" applyFont="1" applyBorder="1" applyAlignment="1">
      <alignment horizontal="right" vertical="center" wrapText="1"/>
    </xf>
    <xf numFmtId="0" fontId="40" fillId="0" borderId="3" xfId="0" applyFont="1" applyBorder="1" applyAlignment="1">
      <alignment vertical="center" wrapText="1"/>
    </xf>
    <xf numFmtId="0" fontId="41" fillId="0" borderId="13" xfId="0" applyFont="1" applyBorder="1" applyAlignment="1">
      <alignment horizontal="center" vertical="center" wrapText="1"/>
    </xf>
    <xf numFmtId="41" fontId="39" fillId="0" borderId="16" xfId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41" fontId="18" fillId="0" borderId="0" xfId="0" applyNumberFormat="1" applyFont="1">
      <alignment vertical="center"/>
    </xf>
    <xf numFmtId="0" fontId="43" fillId="0" borderId="2" xfId="0" applyFont="1" applyBorder="1" applyAlignment="1">
      <alignment vertical="center" wrapText="1"/>
    </xf>
    <xf numFmtId="0" fontId="22" fillId="0" borderId="31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2" fillId="0" borderId="25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0" fontId="22" fillId="0" borderId="26" xfId="2" applyBorder="1" applyAlignment="1">
      <alignment vertical="center"/>
    </xf>
    <xf numFmtId="0" fontId="12" fillId="4" borderId="33" xfId="2" applyFont="1" applyFill="1" applyBorder="1" applyAlignment="1">
      <alignment vertical="center"/>
    </xf>
    <xf numFmtId="41" fontId="22" fillId="0" borderId="18" xfId="1" applyFont="1" applyBorder="1" applyAlignment="1">
      <alignment horizontal="right" vertical="center" wrapText="1"/>
    </xf>
    <xf numFmtId="41" fontId="22" fillId="0" borderId="24" xfId="1" applyFont="1" applyBorder="1" applyAlignment="1">
      <alignment horizontal="right" vertical="center" wrapText="1"/>
    </xf>
    <xf numFmtId="41" fontId="22" fillId="0" borderId="18" xfId="2" applyNumberFormat="1" applyFont="1" applyBorder="1" applyAlignment="1">
      <alignment horizontal="right" vertical="center" wrapText="1"/>
    </xf>
    <xf numFmtId="0" fontId="22" fillId="0" borderId="31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179" fontId="22" fillId="0" borderId="49" xfId="2" applyNumberFormat="1" applyBorder="1" applyAlignment="1">
      <alignment vertical="center"/>
    </xf>
    <xf numFmtId="179" fontId="26" fillId="0" borderId="49" xfId="2" applyNumberFormat="1" applyFont="1" applyBorder="1" applyAlignment="1">
      <alignment horizontal="center" vertical="center"/>
    </xf>
    <xf numFmtId="41" fontId="26" fillId="0" borderId="49" xfId="1" applyFont="1" applyBorder="1" applyAlignment="1">
      <alignment horizontal="center" vertical="center"/>
    </xf>
    <xf numFmtId="41" fontId="44" fillId="0" borderId="49" xfId="1" applyFont="1" applyBorder="1" applyAlignment="1">
      <alignment horizontal="center" vertical="center"/>
    </xf>
    <xf numFmtId="179" fontId="26" fillId="0" borderId="49" xfId="2" applyNumberFormat="1" applyFont="1" applyBorder="1" applyAlignment="1">
      <alignment vertical="center"/>
    </xf>
    <xf numFmtId="0" fontId="22" fillId="0" borderId="32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2" fillId="0" borderId="24" xfId="2" applyBorder="1" applyAlignment="1">
      <alignment horizontal="center" vertical="center" wrapText="1"/>
    </xf>
    <xf numFmtId="0" fontId="22" fillId="0" borderId="18" xfId="2" applyBorder="1" applyAlignment="1">
      <alignment vertical="center" wrapText="1" shrinkToFit="1"/>
    </xf>
    <xf numFmtId="0" fontId="22" fillId="0" borderId="38" xfId="2" applyBorder="1" applyAlignment="1"/>
    <xf numFmtId="176" fontId="22" fillId="0" borderId="57" xfId="2" applyNumberFormat="1" applyBorder="1" applyAlignment="1">
      <alignment vertical="center"/>
    </xf>
    <xf numFmtId="0" fontId="12" fillId="0" borderId="58" xfId="2" applyFont="1" applyBorder="1" applyAlignment="1">
      <alignment vertical="center"/>
    </xf>
    <xf numFmtId="179" fontId="26" fillId="0" borderId="57" xfId="2" applyNumberFormat="1" applyFont="1" applyBorder="1" applyAlignment="1">
      <alignment vertical="center"/>
    </xf>
    <xf numFmtId="179" fontId="22" fillId="0" borderId="57" xfId="2" applyNumberFormat="1" applyBorder="1" applyAlignment="1">
      <alignment vertical="center"/>
    </xf>
    <xf numFmtId="0" fontId="22" fillId="0" borderId="32" xfId="2" applyBorder="1" applyAlignment="1">
      <alignment horizontal="center" vertical="center"/>
    </xf>
    <xf numFmtId="0" fontId="22" fillId="0" borderId="25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0" fontId="22" fillId="0" borderId="26" xfId="2" applyBorder="1" applyAlignment="1">
      <alignment horizontal="center" vertical="center" wrapText="1"/>
    </xf>
    <xf numFmtId="0" fontId="22" fillId="0" borderId="36" xfId="2" applyBorder="1" applyAlignment="1">
      <alignment vertical="center"/>
    </xf>
    <xf numFmtId="0" fontId="22" fillId="0" borderId="0" xfId="2" applyBorder="1" applyAlignment="1">
      <alignment vertical="center"/>
    </xf>
    <xf numFmtId="0" fontId="22" fillId="0" borderId="60" xfId="2" applyBorder="1" applyAlignment="1">
      <alignment horizontal="center" vertical="center" wrapText="1"/>
    </xf>
    <xf numFmtId="0" fontId="22" fillId="0" borderId="61" xfId="2" applyBorder="1" applyAlignment="1">
      <alignment horizontal="center" vertical="center"/>
    </xf>
    <xf numFmtId="0" fontId="22" fillId="0" borderId="53" xfId="2" applyBorder="1" applyAlignment="1">
      <alignment horizontal="center" vertical="center" wrapText="1"/>
    </xf>
    <xf numFmtId="0" fontId="36" fillId="4" borderId="18" xfId="2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22" fillId="0" borderId="32" xfId="2" applyBorder="1" applyAlignment="1">
      <alignment horizontal="center" vertical="center"/>
    </xf>
    <xf numFmtId="0" fontId="22" fillId="0" borderId="25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0" fontId="22" fillId="0" borderId="62" xfId="2" applyBorder="1" applyAlignment="1">
      <alignment horizontal="center" vertical="center"/>
    </xf>
    <xf numFmtId="0" fontId="22" fillId="0" borderId="37" xfId="2" applyBorder="1" applyAlignment="1">
      <alignment horizontal="center" vertical="center" wrapText="1"/>
    </xf>
    <xf numFmtId="0" fontId="22" fillId="0" borderId="19" xfId="2" applyBorder="1" applyAlignment="1">
      <alignment vertical="center" wrapText="1"/>
    </xf>
    <xf numFmtId="41" fontId="22" fillId="0" borderId="19" xfId="1" applyFont="1" applyBorder="1" applyAlignment="1">
      <alignment vertical="center" wrapText="1"/>
    </xf>
    <xf numFmtId="0" fontId="22" fillId="0" borderId="19" xfId="2" applyBorder="1" applyAlignment="1">
      <alignment horizontal="center" vertical="center" wrapText="1"/>
    </xf>
    <xf numFmtId="0" fontId="22" fillId="4" borderId="19" xfId="2" applyFill="1" applyBorder="1" applyAlignment="1">
      <alignment vertical="center" wrapText="1"/>
    </xf>
    <xf numFmtId="176" fontId="22" fillId="4" borderId="19" xfId="2" applyNumberFormat="1" applyFill="1" applyBorder="1" applyAlignment="1">
      <alignment vertical="center"/>
    </xf>
    <xf numFmtId="41" fontId="22" fillId="4" borderId="19" xfId="1" applyFont="1" applyFill="1" applyBorder="1" applyAlignment="1">
      <alignment vertical="center" wrapText="1"/>
    </xf>
    <xf numFmtId="176" fontId="22" fillId="4" borderId="20" xfId="2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1" fontId="3" fillId="2" borderId="7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6" fillId="0" borderId="52" xfId="2" applyFont="1" applyBorder="1" applyAlignment="1">
      <alignment horizontal="center" vertical="center"/>
    </xf>
    <xf numFmtId="0" fontId="26" fillId="0" borderId="49" xfId="2" applyFont="1" applyBorder="1" applyAlignment="1">
      <alignment horizontal="center" vertical="center"/>
    </xf>
    <xf numFmtId="0" fontId="22" fillId="0" borderId="26" xfId="2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22" fillId="0" borderId="31" xfId="2" applyBorder="1" applyAlignment="1">
      <alignment horizontal="center" vertical="center"/>
    </xf>
    <xf numFmtId="0" fontId="22" fillId="0" borderId="32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2" fillId="0" borderId="19" xfId="2" applyBorder="1" applyAlignment="1">
      <alignment horizontal="center" vertical="center"/>
    </xf>
    <xf numFmtId="0" fontId="22" fillId="0" borderId="18" xfId="2" applyBorder="1" applyAlignment="1">
      <alignment horizontal="center" vertical="center"/>
    </xf>
    <xf numFmtId="0" fontId="22" fillId="0" borderId="26" xfId="2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2" fillId="0" borderId="28" xfId="2" applyBorder="1" applyAlignment="1">
      <alignment horizontal="center" vertical="center"/>
    </xf>
    <xf numFmtId="0" fontId="22" fillId="0" borderId="29" xfId="2" applyBorder="1" applyAlignment="1">
      <alignment horizontal="center" vertical="center"/>
    </xf>
    <xf numFmtId="0" fontId="22" fillId="0" borderId="29" xfId="2" applyBorder="1" applyAlignment="1">
      <alignment horizontal="center" vertical="center" wrapText="1"/>
    </xf>
    <xf numFmtId="0" fontId="22" fillId="0" borderId="30" xfId="2" applyBorder="1" applyAlignment="1">
      <alignment horizontal="center" vertical="center"/>
    </xf>
    <xf numFmtId="0" fontId="22" fillId="0" borderId="23" xfId="2" applyBorder="1" applyAlignment="1">
      <alignment horizontal="center" vertical="center"/>
    </xf>
    <xf numFmtId="0" fontId="22" fillId="0" borderId="43" xfId="2" applyBorder="1" applyAlignment="1">
      <alignment horizontal="center" vertical="center"/>
    </xf>
    <xf numFmtId="0" fontId="22" fillId="0" borderId="37" xfId="2" applyBorder="1" applyAlignment="1">
      <alignment horizontal="center" vertical="center"/>
    </xf>
    <xf numFmtId="41" fontId="22" fillId="0" borderId="43" xfId="1" applyFont="1" applyBorder="1" applyAlignment="1">
      <alignment horizontal="center" vertical="center" wrapText="1"/>
    </xf>
    <xf numFmtId="41" fontId="22" fillId="0" borderId="37" xfId="1" applyFont="1" applyBorder="1" applyAlignment="1">
      <alignment horizontal="center" vertical="center"/>
    </xf>
    <xf numFmtId="0" fontId="22" fillId="0" borderId="43" xfId="2" applyBorder="1" applyAlignment="1">
      <alignment horizontal="center" vertical="center" wrapText="1"/>
    </xf>
    <xf numFmtId="0" fontId="22" fillId="0" borderId="31" xfId="2" applyBorder="1" applyAlignment="1">
      <alignment horizontal="center" vertical="center" wrapText="1"/>
    </xf>
    <xf numFmtId="0" fontId="22" fillId="0" borderId="32" xfId="2" applyBorder="1" applyAlignment="1">
      <alignment horizontal="center" vertical="center" wrapText="1"/>
    </xf>
    <xf numFmtId="0" fontId="22" fillId="0" borderId="46" xfId="2" applyBorder="1" applyAlignment="1">
      <alignment horizontal="center" vertical="center"/>
    </xf>
    <xf numFmtId="0" fontId="22" fillId="0" borderId="47" xfId="2" applyBorder="1" applyAlignment="1">
      <alignment horizontal="center" vertical="center"/>
    </xf>
    <xf numFmtId="0" fontId="22" fillId="0" borderId="48" xfId="2" applyBorder="1" applyAlignment="1">
      <alignment horizontal="center" vertical="center"/>
    </xf>
    <xf numFmtId="0" fontId="22" fillId="0" borderId="25" xfId="2" applyBorder="1" applyAlignment="1">
      <alignment horizontal="center" vertical="center" wrapText="1"/>
    </xf>
    <xf numFmtId="0" fontId="22" fillId="0" borderId="24" xfId="2" applyBorder="1" applyAlignment="1">
      <alignment horizontal="center" vertical="center" wrapText="1"/>
    </xf>
    <xf numFmtId="0" fontId="22" fillId="0" borderId="25" xfId="2" applyBorder="1" applyAlignment="1"/>
    <xf numFmtId="0" fontId="22" fillId="0" borderId="17" xfId="2" applyBorder="1" applyAlignment="1">
      <alignment horizontal="center" vertical="center"/>
    </xf>
    <xf numFmtId="0" fontId="22" fillId="0" borderId="26" xfId="2" applyBorder="1" applyAlignment="1">
      <alignment horizontal="center" vertical="center" wrapText="1"/>
    </xf>
    <xf numFmtId="0" fontId="22" fillId="0" borderId="51" xfId="2" applyBorder="1" applyAlignment="1">
      <alignment horizontal="center" vertical="center"/>
    </xf>
    <xf numFmtId="0" fontId="22" fillId="0" borderId="44" xfId="2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22" fillId="0" borderId="0" xfId="2" applyAlignment="1">
      <alignment horizontal="center"/>
    </xf>
    <xf numFmtId="0" fontId="22" fillId="0" borderId="20" xfId="2" applyBorder="1" applyAlignment="1">
      <alignment horizontal="center" vertical="center"/>
    </xf>
    <xf numFmtId="0" fontId="22" fillId="0" borderId="54" xfId="2" applyBorder="1" applyAlignment="1">
      <alignment horizontal="center" vertical="center"/>
    </xf>
    <xf numFmtId="0" fontId="22" fillId="0" borderId="55" xfId="2" applyBorder="1" applyAlignment="1">
      <alignment horizontal="center" vertical="center"/>
    </xf>
    <xf numFmtId="0" fontId="22" fillId="0" borderId="56" xfId="2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26" fillId="0" borderId="57" xfId="2" applyFont="1" applyBorder="1" applyAlignment="1">
      <alignment horizontal="center" vertical="center"/>
    </xf>
    <xf numFmtId="0" fontId="22" fillId="0" borderId="51" xfId="2" applyBorder="1" applyAlignment="1">
      <alignment vertical="center" wrapText="1" shrinkToFit="1"/>
    </xf>
    <xf numFmtId="0" fontId="0" fillId="0" borderId="36" xfId="0" applyBorder="1" applyAlignment="1">
      <alignment vertical="center"/>
    </xf>
    <xf numFmtId="0" fontId="0" fillId="0" borderId="44" xfId="0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5">
    <cellStyle name="쉼표 [0]" xfId="1" builtinId="6"/>
    <cellStyle name="쉼표 [0] 2" xfId="3"/>
    <cellStyle name="통화 [0]" xfId="4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0" workbookViewId="0">
      <selection activeCell="A15" sqref="A15:H15"/>
    </sheetView>
  </sheetViews>
  <sheetFormatPr defaultRowHeight="16.5"/>
  <sheetData>
    <row r="1" spans="1:10" ht="26.25">
      <c r="A1" s="389" t="s">
        <v>419</v>
      </c>
      <c r="B1" s="389"/>
      <c r="C1" s="389"/>
      <c r="D1" s="389"/>
      <c r="E1" s="389"/>
      <c r="F1" s="389"/>
      <c r="G1" s="389"/>
      <c r="H1" s="389"/>
    </row>
    <row r="3" spans="1:10" ht="36.75" customHeight="1">
      <c r="A3" s="392" t="s">
        <v>421</v>
      </c>
      <c r="B3" s="393"/>
      <c r="C3" s="393"/>
      <c r="D3" s="393"/>
      <c r="E3" s="393"/>
      <c r="F3" s="393"/>
      <c r="G3" s="393"/>
      <c r="H3" s="393"/>
      <c r="I3" s="393"/>
    </row>
    <row r="4" spans="1:10" ht="24" customHeight="1">
      <c r="A4" s="392" t="s">
        <v>420</v>
      </c>
      <c r="B4" s="392"/>
      <c r="C4" s="392"/>
      <c r="D4" s="392"/>
      <c r="E4" s="392"/>
      <c r="F4" s="392"/>
      <c r="G4" s="392"/>
      <c r="H4" s="392"/>
      <c r="I4" s="392"/>
    </row>
    <row r="5" spans="1:10">
      <c r="A5" s="138"/>
      <c r="B5" s="139"/>
      <c r="C5" s="139"/>
      <c r="D5" s="139"/>
      <c r="E5" s="139"/>
      <c r="F5" s="139"/>
      <c r="G5" s="139"/>
      <c r="H5" s="139"/>
      <c r="I5" s="139"/>
    </row>
    <row r="6" spans="1:10" ht="20.25">
      <c r="A6" s="390" t="s">
        <v>422</v>
      </c>
      <c r="B6" s="390"/>
      <c r="C6" s="390"/>
    </row>
    <row r="7" spans="1:10" ht="20.25">
      <c r="A7" s="296"/>
      <c r="B7" s="296"/>
      <c r="C7" s="296"/>
    </row>
    <row r="8" spans="1:10" ht="17.25">
      <c r="A8" s="297" t="s">
        <v>423</v>
      </c>
      <c r="B8" s="297"/>
      <c r="C8" s="297"/>
      <c r="D8" s="298"/>
      <c r="E8" s="298"/>
    </row>
    <row r="9" spans="1:10" ht="42" customHeight="1">
      <c r="A9" s="388" t="s">
        <v>424</v>
      </c>
      <c r="B9" s="391"/>
      <c r="C9" s="391"/>
      <c r="D9" s="391"/>
      <c r="E9" s="391"/>
      <c r="F9" s="391"/>
      <c r="G9" s="391"/>
      <c r="H9" s="391"/>
      <c r="I9" s="391"/>
      <c r="J9" s="391"/>
    </row>
    <row r="10" spans="1:10" ht="32.25" customHeight="1">
      <c r="A10" s="391" t="s">
        <v>425</v>
      </c>
      <c r="B10" s="391"/>
      <c r="C10" s="391"/>
      <c r="D10" s="391"/>
      <c r="E10" s="391"/>
      <c r="F10" s="391"/>
      <c r="G10" s="391"/>
      <c r="H10" s="391"/>
      <c r="I10" s="391"/>
      <c r="J10" s="391"/>
    </row>
    <row r="11" spans="1:10" ht="25.5" customHeight="1">
      <c r="A11" t="s">
        <v>426</v>
      </c>
    </row>
    <row r="12" spans="1:10" ht="25.5" customHeight="1"/>
    <row r="13" spans="1:10" ht="28.5" customHeight="1">
      <c r="A13" s="390" t="s">
        <v>251</v>
      </c>
      <c r="B13" s="390"/>
      <c r="C13" s="390"/>
    </row>
    <row r="14" spans="1:10" ht="36" customHeight="1">
      <c r="A14" s="394" t="s">
        <v>427</v>
      </c>
      <c r="B14" s="394"/>
      <c r="C14" s="394"/>
      <c r="D14" s="394"/>
      <c r="E14" s="394"/>
      <c r="F14" s="394"/>
      <c r="G14" s="394"/>
      <c r="H14" s="394"/>
      <c r="I14" s="394"/>
    </row>
    <row r="15" spans="1:10" ht="36" customHeight="1">
      <c r="A15" s="394" t="s">
        <v>428</v>
      </c>
      <c r="B15" s="394"/>
      <c r="C15" s="394"/>
      <c r="D15" s="394"/>
      <c r="E15" s="394"/>
      <c r="F15" s="394"/>
      <c r="G15" s="394"/>
      <c r="H15" s="394"/>
    </row>
    <row r="16" spans="1:10" ht="36" customHeight="1">
      <c r="A16" s="394" t="s">
        <v>429</v>
      </c>
      <c r="B16" s="394"/>
      <c r="C16" s="394"/>
      <c r="D16" s="394"/>
      <c r="E16" s="394"/>
      <c r="F16" s="394"/>
      <c r="G16" s="394"/>
      <c r="H16" s="394"/>
    </row>
    <row r="17" spans="1:8" ht="36" customHeight="1">
      <c r="A17" s="394" t="s">
        <v>430</v>
      </c>
      <c r="B17" s="394"/>
      <c r="C17" s="394"/>
      <c r="D17" s="394"/>
      <c r="E17" s="394"/>
      <c r="F17" s="394"/>
      <c r="G17" s="394"/>
      <c r="H17" s="140"/>
    </row>
    <row r="18" spans="1:8" ht="23.25" customHeight="1">
      <c r="A18" s="391"/>
      <c r="B18" s="391"/>
      <c r="C18" s="391"/>
      <c r="D18" s="391"/>
      <c r="E18" s="391"/>
      <c r="F18" s="391"/>
      <c r="G18" s="391"/>
    </row>
    <row r="19" spans="1:8" ht="24.75" customHeight="1">
      <c r="A19" s="391"/>
      <c r="B19" s="391"/>
      <c r="C19" s="391"/>
      <c r="D19" s="391"/>
      <c r="E19" s="391"/>
      <c r="F19" s="391"/>
      <c r="G19" s="391"/>
      <c r="H19" s="391"/>
    </row>
    <row r="20" spans="1:8" ht="24" customHeight="1">
      <c r="A20" s="394"/>
      <c r="B20" s="394"/>
      <c r="C20" s="394"/>
      <c r="D20" s="394"/>
      <c r="E20" s="394"/>
      <c r="F20" s="394"/>
      <c r="G20" s="394"/>
      <c r="H20" s="394"/>
    </row>
    <row r="21" spans="1:8" ht="26.25" customHeight="1">
      <c r="A21" s="394"/>
      <c r="B21" s="394"/>
      <c r="C21" s="394"/>
      <c r="D21" s="394"/>
      <c r="E21" s="394"/>
      <c r="F21" s="394"/>
      <c r="G21" s="394"/>
      <c r="H21" s="394"/>
    </row>
  </sheetData>
  <sheetProtection password="CC3D" sheet="1" objects="1" scenarios="1"/>
  <mergeCells count="15">
    <mergeCell ref="A14:I14"/>
    <mergeCell ref="A15:H15"/>
    <mergeCell ref="A20:H20"/>
    <mergeCell ref="A21:H21"/>
    <mergeCell ref="A18:G18"/>
    <mergeCell ref="A19:H19"/>
    <mergeCell ref="A16:H16"/>
    <mergeCell ref="A17:G17"/>
    <mergeCell ref="A1:H1"/>
    <mergeCell ref="A6:C6"/>
    <mergeCell ref="A13:C13"/>
    <mergeCell ref="A9:J9"/>
    <mergeCell ref="A10:J10"/>
    <mergeCell ref="A3:I3"/>
    <mergeCell ref="A4:I4"/>
  </mergeCells>
  <phoneticPr fontId="2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6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80" zoomScaleNormal="80" workbookViewId="0">
      <selection activeCell="E12" sqref="E12"/>
    </sheetView>
  </sheetViews>
  <sheetFormatPr defaultColWidth="9" defaultRowHeight="13.5"/>
  <cols>
    <col min="1" max="1" width="13.625" style="186" customWidth="1"/>
    <col min="2" max="2" width="14.625" style="33" customWidth="1"/>
    <col min="3" max="4" width="13.75" style="33" customWidth="1"/>
    <col min="5" max="5" width="14.25" style="179" customWidth="1"/>
    <col min="6" max="6" width="16" style="33" bestFit="1" customWidth="1"/>
    <col min="7" max="7" width="13.875" style="33" customWidth="1"/>
    <col min="8" max="8" width="13.625" style="33" customWidth="1"/>
    <col min="9" max="10" width="10.625" style="33" customWidth="1"/>
    <col min="11" max="16384" width="9" style="33"/>
  </cols>
  <sheetData>
    <row r="1" spans="1:13" s="32" customFormat="1" ht="26.25" customHeight="1">
      <c r="A1" s="351" t="s">
        <v>417</v>
      </c>
      <c r="B1" s="352"/>
      <c r="C1" s="352"/>
      <c r="D1" s="352"/>
      <c r="E1" s="352"/>
      <c r="F1" s="352"/>
      <c r="G1" s="352"/>
      <c r="H1" s="352"/>
      <c r="I1" s="352"/>
      <c r="J1" s="352"/>
      <c r="K1" s="30"/>
      <c r="L1" s="31"/>
      <c r="M1" s="31"/>
    </row>
    <row r="2" spans="1:13" ht="15.75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53"/>
      <c r="J2" s="353"/>
      <c r="K2" s="31"/>
      <c r="L2" s="31"/>
      <c r="M2" s="31"/>
    </row>
    <row r="3" spans="1:13" ht="15" customHeight="1">
      <c r="A3" s="353" t="s">
        <v>88</v>
      </c>
      <c r="B3" s="353"/>
      <c r="C3" s="353"/>
      <c r="D3" s="353"/>
      <c r="E3" s="353"/>
      <c r="F3" s="353"/>
      <c r="G3" s="353"/>
      <c r="H3" s="353"/>
      <c r="I3" s="353"/>
      <c r="J3" s="353"/>
      <c r="K3" s="31"/>
      <c r="L3" s="31"/>
      <c r="M3" s="31"/>
    </row>
    <row r="4" spans="1:13" ht="18" customHeight="1" thickBot="1">
      <c r="A4" s="185" t="s">
        <v>89</v>
      </c>
      <c r="B4" s="31"/>
      <c r="C4" s="31"/>
      <c r="D4" s="31"/>
      <c r="E4" s="168"/>
      <c r="F4" s="31"/>
      <c r="G4" s="31"/>
      <c r="H4" s="31"/>
      <c r="I4" s="358" t="s">
        <v>278</v>
      </c>
      <c r="J4" s="358"/>
      <c r="K4" s="31"/>
      <c r="L4" s="31"/>
      <c r="M4" s="31"/>
    </row>
    <row r="5" spans="1:13" ht="27.95" customHeight="1">
      <c r="A5" s="354" t="s">
        <v>91</v>
      </c>
      <c r="B5" s="355"/>
      <c r="C5" s="355"/>
      <c r="D5" s="363" t="s">
        <v>366</v>
      </c>
      <c r="E5" s="361" t="s">
        <v>367</v>
      </c>
      <c r="F5" s="359" t="s">
        <v>271</v>
      </c>
      <c r="G5" s="356" t="s">
        <v>368</v>
      </c>
      <c r="H5" s="356" t="s">
        <v>369</v>
      </c>
      <c r="I5" s="355" t="s">
        <v>92</v>
      </c>
      <c r="J5" s="357"/>
      <c r="K5" s="31"/>
      <c r="L5" s="31"/>
      <c r="M5" s="31"/>
    </row>
    <row r="6" spans="1:13" ht="27.95" customHeight="1" thickBot="1">
      <c r="A6" s="36" t="s">
        <v>272</v>
      </c>
      <c r="B6" s="146" t="s">
        <v>273</v>
      </c>
      <c r="C6" s="146" t="s">
        <v>274</v>
      </c>
      <c r="D6" s="360"/>
      <c r="E6" s="362"/>
      <c r="F6" s="360"/>
      <c r="G6" s="348"/>
      <c r="H6" s="348"/>
      <c r="I6" s="146" t="s">
        <v>275</v>
      </c>
      <c r="J6" s="147" t="s">
        <v>276</v>
      </c>
      <c r="K6" s="31"/>
      <c r="L6" s="31"/>
      <c r="M6" s="31"/>
    </row>
    <row r="7" spans="1:13" ht="33.950000000000003" customHeight="1">
      <c r="A7" s="38" t="s">
        <v>99</v>
      </c>
      <c r="B7" s="39"/>
      <c r="C7" s="39"/>
      <c r="D7" s="40">
        <f>SUM(D8,D11)</f>
        <v>3650000</v>
      </c>
      <c r="E7" s="170"/>
      <c r="F7" s="39"/>
      <c r="G7" s="40">
        <f>SUM(D7+E7-F7)</f>
        <v>3650000</v>
      </c>
      <c r="H7" s="40">
        <f>SUM(H8,H11)</f>
        <v>3955000</v>
      </c>
      <c r="I7" s="40" t="str">
        <f>IF(G7&gt;H7,G7-H7," ")</f>
        <v xml:space="preserve"> </v>
      </c>
      <c r="J7" s="180">
        <f>IF(H7&gt;G7,H7-G7," ")</f>
        <v>305000</v>
      </c>
      <c r="K7" s="31"/>
      <c r="L7" s="31"/>
      <c r="M7" s="31"/>
    </row>
    <row r="8" spans="1:13" ht="33.950000000000003" customHeight="1">
      <c r="A8" s="142"/>
      <c r="B8" s="44" t="s">
        <v>100</v>
      </c>
      <c r="C8" s="45"/>
      <c r="D8" s="46">
        <f>SUM(D9:D10)</f>
        <v>3575000</v>
      </c>
      <c r="E8" s="171"/>
      <c r="F8" s="45"/>
      <c r="G8" s="46">
        <f t="shared" ref="G8:G45" si="0">SUM(D8+E8-F8)</f>
        <v>3575000</v>
      </c>
      <c r="H8" s="46">
        <f>SUM(H9:H10)</f>
        <v>3881000</v>
      </c>
      <c r="I8" s="47" t="str">
        <f t="shared" ref="I8:I45" si="1">IF(G8&gt;H8,G8-H8," ")</f>
        <v xml:space="preserve"> </v>
      </c>
      <c r="J8" s="181">
        <f t="shared" ref="J8:J45" si="2">IF(H8&gt;G8,H8-G8," ")</f>
        <v>306000</v>
      </c>
      <c r="K8" s="31"/>
      <c r="L8" s="31"/>
      <c r="M8" s="31"/>
    </row>
    <row r="9" spans="1:13" ht="33.950000000000003" customHeight="1">
      <c r="A9" s="143"/>
      <c r="B9" s="349"/>
      <c r="C9" s="44" t="s">
        <v>101</v>
      </c>
      <c r="D9" s="46">
        <f>교비수입세로판!G7</f>
        <v>120000</v>
      </c>
      <c r="E9" s="172"/>
      <c r="F9" s="44"/>
      <c r="G9" s="46">
        <f t="shared" si="0"/>
        <v>120000</v>
      </c>
      <c r="H9" s="46">
        <v>116000</v>
      </c>
      <c r="I9" s="47">
        <f t="shared" si="1"/>
        <v>4000</v>
      </c>
      <c r="J9" s="181" t="str">
        <f t="shared" si="2"/>
        <v xml:space="preserve"> </v>
      </c>
      <c r="K9" s="31"/>
      <c r="L9" s="31"/>
      <c r="M9" s="31"/>
    </row>
    <row r="10" spans="1:13" ht="33.950000000000003" customHeight="1">
      <c r="A10" s="143"/>
      <c r="B10" s="349"/>
      <c r="C10" s="44" t="s">
        <v>239</v>
      </c>
      <c r="D10" s="46">
        <f>교비수입세로판!D8</f>
        <v>3455000</v>
      </c>
      <c r="E10" s="172"/>
      <c r="F10" s="44"/>
      <c r="G10" s="46">
        <f t="shared" si="0"/>
        <v>3455000</v>
      </c>
      <c r="H10" s="46">
        <v>3765000</v>
      </c>
      <c r="I10" s="47" t="str">
        <f t="shared" si="1"/>
        <v xml:space="preserve"> </v>
      </c>
      <c r="J10" s="181">
        <f t="shared" si="2"/>
        <v>310000</v>
      </c>
      <c r="K10" s="31"/>
      <c r="L10" s="31"/>
      <c r="M10" s="31"/>
    </row>
    <row r="11" spans="1:13" ht="33.950000000000003" customHeight="1">
      <c r="A11" s="143"/>
      <c r="B11" s="53" t="s">
        <v>102</v>
      </c>
      <c r="C11" s="44"/>
      <c r="D11" s="46">
        <f>SUM(D12)</f>
        <v>75000</v>
      </c>
      <c r="E11" s="172"/>
      <c r="F11" s="44"/>
      <c r="G11" s="46">
        <f t="shared" si="0"/>
        <v>75000</v>
      </c>
      <c r="H11" s="46">
        <f>SUM(H12)</f>
        <v>74000</v>
      </c>
      <c r="I11" s="47">
        <f t="shared" si="1"/>
        <v>1000</v>
      </c>
      <c r="J11" s="181" t="str">
        <f t="shared" si="2"/>
        <v xml:space="preserve"> </v>
      </c>
      <c r="K11" s="31"/>
      <c r="L11" s="31"/>
      <c r="M11" s="31"/>
    </row>
    <row r="12" spans="1:13" ht="33.950000000000003" customHeight="1">
      <c r="A12" s="143"/>
      <c r="B12" s="144"/>
      <c r="C12" s="55" t="s">
        <v>103</v>
      </c>
      <c r="D12" s="56">
        <f>교비수입세로판!D10</f>
        <v>75000</v>
      </c>
      <c r="E12" s="173"/>
      <c r="F12" s="55"/>
      <c r="G12" s="46">
        <f t="shared" si="0"/>
        <v>75000</v>
      </c>
      <c r="H12" s="56">
        <v>74000</v>
      </c>
      <c r="I12" s="57">
        <f t="shared" si="1"/>
        <v>1000</v>
      </c>
      <c r="J12" s="182" t="str">
        <f t="shared" si="2"/>
        <v xml:space="preserve"> </v>
      </c>
      <c r="K12" s="31"/>
      <c r="L12" s="31"/>
      <c r="M12" s="31"/>
    </row>
    <row r="13" spans="1:13" ht="33.950000000000003" customHeight="1">
      <c r="A13" s="60" t="s">
        <v>104</v>
      </c>
      <c r="B13" s="141"/>
      <c r="C13" s="44"/>
      <c r="D13" s="46">
        <f>SUM(D14,D18,D21)</f>
        <v>5536000</v>
      </c>
      <c r="E13" s="172">
        <f>SUM(E14,E18)</f>
        <v>61000</v>
      </c>
      <c r="F13" s="266">
        <v>2485000</v>
      </c>
      <c r="G13" s="46">
        <f t="shared" si="0"/>
        <v>3112000</v>
      </c>
      <c r="H13" s="46">
        <f>SUM(H14,H18,H21)</f>
        <v>3065000</v>
      </c>
      <c r="I13" s="46">
        <f t="shared" si="1"/>
        <v>47000</v>
      </c>
      <c r="J13" s="183" t="str">
        <f t="shared" si="2"/>
        <v xml:space="preserve"> </v>
      </c>
      <c r="K13" s="31"/>
      <c r="L13" s="31"/>
      <c r="M13" s="31"/>
    </row>
    <row r="14" spans="1:13" ht="33.950000000000003" customHeight="1">
      <c r="A14" s="345"/>
      <c r="B14" s="63" t="s">
        <v>105</v>
      </c>
      <c r="C14" s="63"/>
      <c r="D14" s="47">
        <f>SUM(D15:D17)</f>
        <v>4779000</v>
      </c>
      <c r="E14" s="174">
        <f>E15</f>
        <v>6000</v>
      </c>
      <c r="F14" s="267">
        <v>2485000</v>
      </c>
      <c r="G14" s="46">
        <f t="shared" si="0"/>
        <v>2300000</v>
      </c>
      <c r="H14" s="47">
        <f>SUM(H15,H16,H17)</f>
        <v>2100000</v>
      </c>
      <c r="I14" s="47">
        <f t="shared" si="1"/>
        <v>200000</v>
      </c>
      <c r="J14" s="181" t="str">
        <f t="shared" si="2"/>
        <v xml:space="preserve"> </v>
      </c>
      <c r="K14" s="31"/>
      <c r="L14" s="31"/>
      <c r="M14" s="31"/>
    </row>
    <row r="15" spans="1:13" ht="33.950000000000003" customHeight="1">
      <c r="A15" s="346"/>
      <c r="B15" s="65"/>
      <c r="C15" s="66" t="s">
        <v>106</v>
      </c>
      <c r="D15" s="47">
        <f>교비수입세로판!D13</f>
        <v>2134000</v>
      </c>
      <c r="E15" s="175">
        <f>교비수입세로판!E13</f>
        <v>6000</v>
      </c>
      <c r="F15" s="66"/>
      <c r="G15" s="46">
        <f t="shared" si="0"/>
        <v>2140000</v>
      </c>
      <c r="H15" s="47">
        <v>1940000</v>
      </c>
      <c r="I15" s="47">
        <f t="shared" si="1"/>
        <v>200000</v>
      </c>
      <c r="J15" s="181" t="str">
        <f t="shared" si="2"/>
        <v xml:space="preserve"> </v>
      </c>
      <c r="K15" s="31"/>
      <c r="L15" s="31"/>
      <c r="M15" s="31"/>
    </row>
    <row r="16" spans="1:13" ht="33.950000000000003" customHeight="1">
      <c r="A16" s="67"/>
      <c r="B16" s="68"/>
      <c r="C16" s="127" t="s">
        <v>243</v>
      </c>
      <c r="D16" s="46">
        <f>교비수입세로판!D14</f>
        <v>160000</v>
      </c>
      <c r="E16" s="176"/>
      <c r="F16" s="127"/>
      <c r="G16" s="46">
        <f t="shared" si="0"/>
        <v>160000</v>
      </c>
      <c r="H16" s="46">
        <v>160000</v>
      </c>
      <c r="I16" s="47" t="str">
        <f t="shared" si="1"/>
        <v xml:space="preserve"> </v>
      </c>
      <c r="J16" s="181" t="str">
        <f t="shared" si="2"/>
        <v xml:space="preserve"> </v>
      </c>
      <c r="K16" s="31"/>
      <c r="L16" s="31"/>
      <c r="M16" s="31"/>
    </row>
    <row r="17" spans="1:13" ht="33.950000000000003" customHeight="1">
      <c r="A17" s="278"/>
      <c r="B17" s="72"/>
      <c r="C17" s="127" t="s">
        <v>315</v>
      </c>
      <c r="D17" s="46">
        <f>교비수입세로판!D15</f>
        <v>2485000</v>
      </c>
      <c r="E17" s="176"/>
      <c r="F17" s="268">
        <v>2485000</v>
      </c>
      <c r="G17" s="46">
        <f t="shared" si="0"/>
        <v>0</v>
      </c>
      <c r="H17" s="46">
        <v>0</v>
      </c>
      <c r="I17" s="47" t="str">
        <f t="shared" si="1"/>
        <v xml:space="preserve"> </v>
      </c>
      <c r="J17" s="181" t="str">
        <f t="shared" si="2"/>
        <v xml:space="preserve"> </v>
      </c>
      <c r="K17" s="31"/>
      <c r="L17" s="31"/>
      <c r="M17" s="31"/>
    </row>
    <row r="18" spans="1:13" ht="33" customHeight="1">
      <c r="A18" s="143"/>
      <c r="B18" s="63" t="s">
        <v>108</v>
      </c>
      <c r="C18" s="63"/>
      <c r="D18" s="47">
        <f>SUM(D19:D20)</f>
        <v>0</v>
      </c>
      <c r="E18" s="174">
        <f>SUM(E19:E20)</f>
        <v>55000</v>
      </c>
      <c r="F18" s="63"/>
      <c r="G18" s="47">
        <f t="shared" si="0"/>
        <v>55000</v>
      </c>
      <c r="H18" s="47">
        <f>SUM(H19,H20)</f>
        <v>65000</v>
      </c>
      <c r="I18" s="47" t="str">
        <f t="shared" si="1"/>
        <v xml:space="preserve"> </v>
      </c>
      <c r="J18" s="181">
        <f t="shared" si="2"/>
        <v>10000</v>
      </c>
      <c r="K18" s="31"/>
      <c r="L18" s="31"/>
      <c r="M18" s="31"/>
    </row>
    <row r="19" spans="1:13" ht="33" customHeight="1">
      <c r="A19" s="143"/>
      <c r="B19" s="349"/>
      <c r="C19" s="44" t="s">
        <v>109</v>
      </c>
      <c r="D19" s="46">
        <f>교비수입세로판!D17</f>
        <v>0</v>
      </c>
      <c r="E19" s="172">
        <f>교비수입세로판!E17</f>
        <v>5000</v>
      </c>
      <c r="F19" s="44"/>
      <c r="G19" s="46">
        <f t="shared" si="0"/>
        <v>5000</v>
      </c>
      <c r="H19" s="46">
        <v>5000</v>
      </c>
      <c r="I19" s="47" t="str">
        <f t="shared" si="1"/>
        <v xml:space="preserve"> </v>
      </c>
      <c r="J19" s="181" t="str">
        <f t="shared" si="2"/>
        <v xml:space="preserve"> </v>
      </c>
      <c r="K19" s="31"/>
      <c r="L19" s="31"/>
      <c r="M19" s="31"/>
    </row>
    <row r="20" spans="1:13" ht="33" customHeight="1">
      <c r="A20" s="260"/>
      <c r="B20" s="350"/>
      <c r="C20" s="55" t="s">
        <v>110</v>
      </c>
      <c r="D20" s="56">
        <f>교비수입세로판!D18</f>
        <v>0</v>
      </c>
      <c r="E20" s="173">
        <f>교비수입세로판!E18</f>
        <v>50000</v>
      </c>
      <c r="F20" s="55"/>
      <c r="G20" s="46">
        <f t="shared" si="0"/>
        <v>50000</v>
      </c>
      <c r="H20" s="56">
        <v>60000</v>
      </c>
      <c r="I20" s="57" t="str">
        <f t="shared" si="1"/>
        <v xml:space="preserve"> </v>
      </c>
      <c r="J20" s="182">
        <f t="shared" si="2"/>
        <v>10000</v>
      </c>
      <c r="K20" s="31"/>
      <c r="L20" s="31"/>
      <c r="M20" s="31"/>
    </row>
    <row r="21" spans="1:13" ht="33" customHeight="1">
      <c r="A21" s="260"/>
      <c r="B21" s="44" t="s">
        <v>112</v>
      </c>
      <c r="C21" s="44"/>
      <c r="D21" s="46">
        <f>SUM(D22:D24)</f>
        <v>757000</v>
      </c>
      <c r="E21" s="172"/>
      <c r="F21" s="44"/>
      <c r="G21" s="46">
        <f t="shared" si="0"/>
        <v>757000</v>
      </c>
      <c r="H21" s="46">
        <f>SUM(H22,H23,H24)</f>
        <v>900000</v>
      </c>
      <c r="I21" s="46" t="str">
        <f t="shared" si="1"/>
        <v xml:space="preserve"> </v>
      </c>
      <c r="J21" s="183">
        <f t="shared" si="2"/>
        <v>143000</v>
      </c>
      <c r="K21" s="31"/>
      <c r="L21" s="31"/>
      <c r="M21" s="31"/>
    </row>
    <row r="22" spans="1:13" ht="33" customHeight="1">
      <c r="A22" s="203"/>
      <c r="B22" s="342"/>
      <c r="C22" s="44" t="s">
        <v>370</v>
      </c>
      <c r="D22" s="46">
        <f>교비수입세로판!D20</f>
        <v>700000</v>
      </c>
      <c r="E22" s="172"/>
      <c r="F22" s="44"/>
      <c r="G22" s="46">
        <f t="shared" si="0"/>
        <v>700000</v>
      </c>
      <c r="H22" s="46">
        <v>800000</v>
      </c>
      <c r="I22" s="47"/>
      <c r="J22" s="181"/>
      <c r="K22" s="31"/>
      <c r="L22" s="31"/>
      <c r="M22" s="31"/>
    </row>
    <row r="23" spans="1:13" ht="33" customHeight="1">
      <c r="A23" s="203"/>
      <c r="B23" s="343"/>
      <c r="C23" s="44" t="s">
        <v>371</v>
      </c>
      <c r="D23" s="46">
        <f>교비수입세로판!D21</f>
        <v>57000</v>
      </c>
      <c r="E23" s="172"/>
      <c r="F23" s="44"/>
      <c r="G23" s="46">
        <f t="shared" si="0"/>
        <v>57000</v>
      </c>
      <c r="H23" s="46">
        <v>100000</v>
      </c>
      <c r="I23" s="47"/>
      <c r="J23" s="181"/>
      <c r="K23" s="31"/>
      <c r="L23" s="31"/>
      <c r="M23" s="31"/>
    </row>
    <row r="24" spans="1:13" ht="33" customHeight="1">
      <c r="A24" s="145"/>
      <c r="B24" s="344"/>
      <c r="C24" s="44" t="s">
        <v>372</v>
      </c>
      <c r="D24" s="46"/>
      <c r="E24" s="172"/>
      <c r="F24" s="44"/>
      <c r="G24" s="46">
        <f t="shared" si="0"/>
        <v>0</v>
      </c>
      <c r="H24" s="46">
        <v>0</v>
      </c>
      <c r="I24" s="47" t="str">
        <f t="shared" si="1"/>
        <v xml:space="preserve"> </v>
      </c>
      <c r="J24" s="181" t="str">
        <f t="shared" si="2"/>
        <v xml:space="preserve"> </v>
      </c>
      <c r="K24" s="31"/>
      <c r="L24" s="31"/>
      <c r="M24" s="31"/>
    </row>
    <row r="25" spans="1:13" ht="33" customHeight="1">
      <c r="A25" s="73" t="s">
        <v>113</v>
      </c>
      <c r="B25" s="141"/>
      <c r="C25" s="44"/>
      <c r="D25" s="46">
        <f>SUM(D26,D28,D31)</f>
        <v>103000</v>
      </c>
      <c r="E25" s="172"/>
      <c r="F25" s="44"/>
      <c r="G25" s="46">
        <f t="shared" si="0"/>
        <v>103000</v>
      </c>
      <c r="H25" s="46">
        <f>SUM(H26,H28,H31)</f>
        <v>98000</v>
      </c>
      <c r="I25" s="47">
        <f t="shared" si="1"/>
        <v>5000</v>
      </c>
      <c r="J25" s="181" t="str">
        <f t="shared" si="2"/>
        <v xml:space="preserve"> </v>
      </c>
      <c r="K25" s="31"/>
      <c r="L25" s="31"/>
      <c r="M25" s="31"/>
    </row>
    <row r="26" spans="1:13" ht="33" customHeight="1">
      <c r="A26" s="259"/>
      <c r="B26" s="44" t="s">
        <v>114</v>
      </c>
      <c r="C26" s="44"/>
      <c r="D26" s="46">
        <f>SUM(D27)</f>
        <v>17000</v>
      </c>
      <c r="E26" s="172"/>
      <c r="F26" s="44"/>
      <c r="G26" s="46">
        <f t="shared" si="0"/>
        <v>17000</v>
      </c>
      <c r="H26" s="46">
        <f>SUM(H27:H27)</f>
        <v>17000</v>
      </c>
      <c r="I26" s="46" t="str">
        <f t="shared" si="1"/>
        <v xml:space="preserve"> </v>
      </c>
      <c r="J26" s="183" t="str">
        <f t="shared" si="2"/>
        <v xml:space="preserve"> </v>
      </c>
      <c r="K26" s="31"/>
      <c r="L26" s="31"/>
      <c r="M26" s="31"/>
    </row>
    <row r="27" spans="1:13" s="76" customFormat="1" ht="33" customHeight="1" thickBot="1">
      <c r="A27" s="346"/>
      <c r="B27" s="72"/>
      <c r="C27" s="63" t="s">
        <v>115</v>
      </c>
      <c r="D27" s="46">
        <f>교비수입세로판!D24</f>
        <v>17000</v>
      </c>
      <c r="E27" s="174"/>
      <c r="F27" s="63"/>
      <c r="G27" s="46">
        <f t="shared" si="0"/>
        <v>17000</v>
      </c>
      <c r="H27" s="47">
        <v>17000</v>
      </c>
      <c r="I27" s="47" t="str">
        <f t="shared" si="1"/>
        <v xml:space="preserve"> </v>
      </c>
      <c r="J27" s="181" t="str">
        <f t="shared" si="2"/>
        <v xml:space="preserve"> </v>
      </c>
      <c r="K27" s="75"/>
      <c r="L27" s="75"/>
      <c r="M27" s="75"/>
    </row>
    <row r="28" spans="1:13" ht="33" customHeight="1">
      <c r="A28" s="346"/>
      <c r="B28" s="44" t="s">
        <v>117</v>
      </c>
      <c r="C28" s="44"/>
      <c r="D28" s="47">
        <f>SUM(D29,D30)</f>
        <v>77000</v>
      </c>
      <c r="E28" s="172"/>
      <c r="F28" s="44"/>
      <c r="G28" s="46">
        <f t="shared" si="0"/>
        <v>77000</v>
      </c>
      <c r="H28" s="46">
        <f>SUM(H29:H30)</f>
        <v>77000</v>
      </c>
      <c r="I28" s="46" t="str">
        <f t="shared" si="1"/>
        <v xml:space="preserve"> </v>
      </c>
      <c r="J28" s="183" t="str">
        <f t="shared" si="2"/>
        <v xml:space="preserve"> </v>
      </c>
      <c r="K28" s="31"/>
      <c r="L28" s="31"/>
      <c r="M28" s="31"/>
    </row>
    <row r="29" spans="1:13" ht="33" customHeight="1">
      <c r="A29" s="346"/>
      <c r="B29" s="68"/>
      <c r="C29" s="63" t="s">
        <v>118</v>
      </c>
      <c r="D29" s="46">
        <f>교비수입세로판!D26</f>
        <v>2000</v>
      </c>
      <c r="E29" s="174"/>
      <c r="F29" s="63"/>
      <c r="G29" s="46">
        <f t="shared" si="0"/>
        <v>2000</v>
      </c>
      <c r="H29" s="47">
        <v>2000</v>
      </c>
      <c r="I29" s="47" t="str">
        <f t="shared" si="1"/>
        <v xml:space="preserve"> </v>
      </c>
      <c r="J29" s="181" t="str">
        <f t="shared" si="2"/>
        <v xml:space="preserve"> </v>
      </c>
      <c r="K29" s="31"/>
      <c r="L29" s="31"/>
      <c r="M29" s="31"/>
    </row>
    <row r="30" spans="1:13" ht="33" customHeight="1">
      <c r="A30" s="143"/>
      <c r="B30" s="72"/>
      <c r="C30" s="63" t="s">
        <v>120</v>
      </c>
      <c r="D30" s="47">
        <f>교비수입세로판!D27</f>
        <v>75000</v>
      </c>
      <c r="E30" s="174"/>
      <c r="F30" s="63"/>
      <c r="G30" s="46">
        <f t="shared" si="0"/>
        <v>75000</v>
      </c>
      <c r="H30" s="47">
        <v>75000</v>
      </c>
      <c r="I30" s="47" t="str">
        <f t="shared" si="1"/>
        <v xml:space="preserve"> </v>
      </c>
      <c r="J30" s="181" t="str">
        <f t="shared" si="2"/>
        <v xml:space="preserve"> </v>
      </c>
      <c r="K30" s="31"/>
      <c r="L30" s="31"/>
      <c r="M30" s="31"/>
    </row>
    <row r="31" spans="1:13" ht="33" customHeight="1">
      <c r="A31" s="278"/>
      <c r="B31" s="44" t="s">
        <v>121</v>
      </c>
      <c r="C31" s="44"/>
      <c r="D31" s="46">
        <f>SUM(D32,D33)</f>
        <v>9000</v>
      </c>
      <c r="E31" s="172"/>
      <c r="F31" s="44"/>
      <c r="G31" s="46">
        <f t="shared" si="0"/>
        <v>9000</v>
      </c>
      <c r="H31" s="46">
        <f>SUM(H32:H33)</f>
        <v>4000</v>
      </c>
      <c r="I31" s="46">
        <f>IF(G31&gt;H31,G31-H31," ")</f>
        <v>5000</v>
      </c>
      <c r="J31" s="183" t="str">
        <f t="shared" si="2"/>
        <v xml:space="preserve"> </v>
      </c>
      <c r="K31" s="31"/>
      <c r="L31" s="31"/>
      <c r="M31" s="31"/>
    </row>
    <row r="32" spans="1:13" ht="33" customHeight="1">
      <c r="A32" s="260"/>
      <c r="B32" s="63"/>
      <c r="C32" s="63" t="s">
        <v>286</v>
      </c>
      <c r="D32" s="47">
        <f>교비수입세로판!D29</f>
        <v>5000</v>
      </c>
      <c r="E32" s="174"/>
      <c r="F32" s="63"/>
      <c r="G32" s="47">
        <f t="shared" si="0"/>
        <v>5000</v>
      </c>
      <c r="H32" s="47">
        <v>2000</v>
      </c>
      <c r="I32" s="47">
        <f t="shared" si="1"/>
        <v>3000</v>
      </c>
      <c r="J32" s="181" t="str">
        <f t="shared" si="2"/>
        <v xml:space="preserve"> </v>
      </c>
      <c r="K32" s="31"/>
      <c r="L32" s="31"/>
      <c r="M32" s="31"/>
    </row>
    <row r="33" spans="1:13" ht="33" customHeight="1">
      <c r="A33" s="261"/>
      <c r="B33" s="78"/>
      <c r="C33" s="78" t="s">
        <v>287</v>
      </c>
      <c r="D33" s="46">
        <f>교비수입세로판!D30</f>
        <v>4000</v>
      </c>
      <c r="E33" s="177"/>
      <c r="F33" s="78"/>
      <c r="G33" s="46">
        <f t="shared" si="0"/>
        <v>4000</v>
      </c>
      <c r="H33" s="57">
        <v>2000</v>
      </c>
      <c r="I33" s="57">
        <f t="shared" si="1"/>
        <v>2000</v>
      </c>
      <c r="J33" s="182" t="str">
        <f t="shared" si="2"/>
        <v xml:space="preserve"> </v>
      </c>
      <c r="K33" s="31"/>
      <c r="L33" s="31"/>
      <c r="M33" s="31"/>
    </row>
    <row r="34" spans="1:13" ht="33" customHeight="1">
      <c r="A34" s="73" t="s">
        <v>123</v>
      </c>
      <c r="B34" s="45"/>
      <c r="C34" s="45"/>
      <c r="D34" s="57">
        <f>SUM(D35,D37)</f>
        <v>29000</v>
      </c>
      <c r="E34" s="171">
        <f>E35</f>
        <v>110000</v>
      </c>
      <c r="F34" s="45"/>
      <c r="G34" s="46">
        <f t="shared" si="0"/>
        <v>139000</v>
      </c>
      <c r="H34" s="46">
        <f>SUM(H35,H37)</f>
        <v>35000</v>
      </c>
      <c r="I34" s="46">
        <f t="shared" si="1"/>
        <v>104000</v>
      </c>
      <c r="J34" s="183" t="str">
        <f t="shared" si="2"/>
        <v xml:space="preserve"> </v>
      </c>
      <c r="K34" s="31"/>
      <c r="L34" s="31"/>
      <c r="M34" s="31"/>
    </row>
    <row r="35" spans="1:13" ht="33" customHeight="1">
      <c r="A35" s="345"/>
      <c r="B35" s="44" t="s">
        <v>124</v>
      </c>
      <c r="C35" s="45"/>
      <c r="D35" s="46">
        <f>D36</f>
        <v>25000</v>
      </c>
      <c r="E35" s="171">
        <f>E36</f>
        <v>110000</v>
      </c>
      <c r="F35" s="45"/>
      <c r="G35" s="46">
        <f t="shared" si="0"/>
        <v>135000</v>
      </c>
      <c r="H35" s="46">
        <v>34000</v>
      </c>
      <c r="I35" s="46">
        <f t="shared" si="1"/>
        <v>101000</v>
      </c>
      <c r="J35" s="183" t="str">
        <f t="shared" si="2"/>
        <v xml:space="preserve"> </v>
      </c>
      <c r="K35" s="31"/>
      <c r="L35" s="31"/>
      <c r="M35" s="31"/>
    </row>
    <row r="36" spans="1:13" s="76" customFormat="1" ht="33" customHeight="1" thickBot="1">
      <c r="A36" s="346"/>
      <c r="B36" s="45"/>
      <c r="C36" s="44" t="s">
        <v>125</v>
      </c>
      <c r="D36" s="46">
        <f>교비수입세로판!D33</f>
        <v>25000</v>
      </c>
      <c r="E36" s="172">
        <f>교비수입세로판!E33</f>
        <v>110000</v>
      </c>
      <c r="F36" s="44"/>
      <c r="G36" s="46">
        <f t="shared" si="0"/>
        <v>135000</v>
      </c>
      <c r="H36" s="46">
        <v>34000</v>
      </c>
      <c r="I36" s="47">
        <f t="shared" si="1"/>
        <v>101000</v>
      </c>
      <c r="J36" s="181" t="str">
        <f>IF(H36&gt;G36,H36-G36," ")</f>
        <v xml:space="preserve"> </v>
      </c>
      <c r="K36" s="75"/>
      <c r="L36" s="75"/>
      <c r="M36" s="75"/>
    </row>
    <row r="37" spans="1:13" ht="33" customHeight="1">
      <c r="A37" s="346"/>
      <c r="B37" s="44" t="s">
        <v>126</v>
      </c>
      <c r="C37" s="44"/>
      <c r="D37" s="46">
        <f>SUM(D38)</f>
        <v>4000</v>
      </c>
      <c r="E37" s="172"/>
      <c r="F37" s="44"/>
      <c r="G37" s="46">
        <f t="shared" si="0"/>
        <v>4000</v>
      </c>
      <c r="H37" s="46">
        <f>SUM(H38)</f>
        <v>1000</v>
      </c>
      <c r="I37" s="46">
        <f t="shared" si="1"/>
        <v>3000</v>
      </c>
      <c r="J37" s="183" t="str">
        <f t="shared" si="2"/>
        <v xml:space="preserve"> </v>
      </c>
      <c r="K37" s="31"/>
      <c r="L37" s="31"/>
      <c r="M37" s="31"/>
    </row>
    <row r="38" spans="1:13" ht="33" customHeight="1">
      <c r="A38" s="347"/>
      <c r="B38" s="80"/>
      <c r="C38" s="63" t="s">
        <v>127</v>
      </c>
      <c r="D38" s="46">
        <f>교비수입세로판!D35</f>
        <v>4000</v>
      </c>
      <c r="E38" s="174"/>
      <c r="F38" s="63"/>
      <c r="G38" s="46">
        <f t="shared" si="0"/>
        <v>4000</v>
      </c>
      <c r="H38" s="47">
        <v>1000</v>
      </c>
      <c r="I38" s="47">
        <f t="shared" si="1"/>
        <v>3000</v>
      </c>
      <c r="J38" s="181" t="str">
        <f t="shared" si="2"/>
        <v xml:space="preserve"> </v>
      </c>
      <c r="K38" s="31"/>
      <c r="L38" s="31"/>
      <c r="M38" s="31"/>
    </row>
    <row r="39" spans="1:13" ht="33" customHeight="1">
      <c r="A39" s="81" t="s">
        <v>128</v>
      </c>
      <c r="B39" s="80"/>
      <c r="C39" s="80"/>
      <c r="D39" s="47">
        <v>0</v>
      </c>
      <c r="E39" s="178">
        <f>E40</f>
        <v>2484000</v>
      </c>
      <c r="F39" s="80"/>
      <c r="G39" s="46">
        <f t="shared" si="0"/>
        <v>2484000</v>
      </c>
      <c r="H39" s="47">
        <f>SUM(H40)</f>
        <v>1582000</v>
      </c>
      <c r="I39" s="47">
        <f t="shared" si="1"/>
        <v>902000</v>
      </c>
      <c r="J39" s="181" t="str">
        <f t="shared" si="2"/>
        <v xml:space="preserve"> </v>
      </c>
      <c r="K39" s="31"/>
      <c r="L39" s="31"/>
      <c r="M39" s="31"/>
    </row>
    <row r="40" spans="1:13" ht="37.5" customHeight="1">
      <c r="A40" s="259"/>
      <c r="B40" s="44" t="s">
        <v>265</v>
      </c>
      <c r="C40" s="45"/>
      <c r="D40" s="47">
        <f ca="1">D40</f>
        <v>0</v>
      </c>
      <c r="E40" s="171">
        <f>SUM(E41:E43)</f>
        <v>2484000</v>
      </c>
      <c r="F40" s="45"/>
      <c r="G40" s="46">
        <f t="shared" ca="1" si="0"/>
        <v>3650000</v>
      </c>
      <c r="H40" s="46">
        <f>SUM(H41:H43)</f>
        <v>1582000</v>
      </c>
      <c r="I40" s="47" t="str">
        <f t="shared" ca="1" si="1"/>
        <v xml:space="preserve"> </v>
      </c>
      <c r="J40" s="181" t="str">
        <f t="shared" ca="1" si="2"/>
        <v xml:space="preserve"> </v>
      </c>
      <c r="K40" s="31"/>
      <c r="L40" s="31"/>
      <c r="M40" s="31"/>
    </row>
    <row r="41" spans="1:13" ht="33" customHeight="1">
      <c r="A41" s="260"/>
      <c r="B41" s="55"/>
      <c r="C41" s="44" t="s">
        <v>288</v>
      </c>
      <c r="D41" s="46">
        <f ca="1">D41</f>
        <v>0</v>
      </c>
      <c r="E41" s="172">
        <f>교비수입세로판!E38</f>
        <v>761000</v>
      </c>
      <c r="F41" s="44"/>
      <c r="G41" s="46">
        <f t="shared" ca="1" si="0"/>
        <v>3650000</v>
      </c>
      <c r="H41" s="46">
        <v>0</v>
      </c>
      <c r="I41" s="47">
        <f t="shared" ca="1" si="1"/>
        <v>760000</v>
      </c>
      <c r="J41" s="181" t="str">
        <f t="shared" ca="1" si="2"/>
        <v xml:space="preserve"> </v>
      </c>
      <c r="K41" s="31"/>
      <c r="L41" s="31"/>
      <c r="M41" s="31"/>
    </row>
    <row r="42" spans="1:13" ht="33" customHeight="1">
      <c r="A42" s="260"/>
      <c r="B42" s="78"/>
      <c r="C42" s="55" t="s">
        <v>289</v>
      </c>
      <c r="D42" s="46">
        <f>교비수입세로판!D38</f>
        <v>0</v>
      </c>
      <c r="E42" s="173">
        <f>교비수입세로판!E39</f>
        <v>80000</v>
      </c>
      <c r="F42" s="55"/>
      <c r="G42" s="46">
        <f t="shared" si="0"/>
        <v>80000</v>
      </c>
      <c r="H42" s="56">
        <v>82000</v>
      </c>
      <c r="I42" s="57" t="str">
        <f t="shared" si="1"/>
        <v xml:space="preserve"> </v>
      </c>
      <c r="J42" s="182">
        <f t="shared" si="2"/>
        <v>2000</v>
      </c>
      <c r="K42" s="31"/>
      <c r="L42" s="31"/>
      <c r="M42" s="31"/>
    </row>
    <row r="43" spans="1:13" ht="33" customHeight="1">
      <c r="A43" s="261"/>
      <c r="B43" s="45"/>
      <c r="C43" s="44" t="s">
        <v>290</v>
      </c>
      <c r="D43" s="56">
        <f>교비수입세로판!D39</f>
        <v>0</v>
      </c>
      <c r="E43" s="172">
        <f>교비수입세로판!E40</f>
        <v>1643000</v>
      </c>
      <c r="F43" s="44"/>
      <c r="G43" s="46">
        <f t="shared" si="0"/>
        <v>1643000</v>
      </c>
      <c r="H43" s="46">
        <v>1500000</v>
      </c>
      <c r="I43" s="46">
        <f t="shared" si="1"/>
        <v>143000</v>
      </c>
      <c r="J43" s="183" t="str">
        <f t="shared" si="2"/>
        <v xml:space="preserve"> </v>
      </c>
      <c r="K43" s="31"/>
      <c r="L43" s="31"/>
      <c r="M43" s="31"/>
    </row>
    <row r="44" spans="1:13" ht="33" customHeight="1" thickBot="1">
      <c r="A44" s="82"/>
      <c r="B44" s="348" t="s">
        <v>132</v>
      </c>
      <c r="C44" s="348"/>
      <c r="D44" s="46">
        <f>교비수입세로판!D41</f>
        <v>132000</v>
      </c>
      <c r="E44" s="169">
        <f>교비수입세로판!E41</f>
        <v>45000</v>
      </c>
      <c r="F44" s="146"/>
      <c r="G44" s="69">
        <f t="shared" si="0"/>
        <v>177000</v>
      </c>
      <c r="H44" s="83">
        <v>50000</v>
      </c>
      <c r="I44" s="69">
        <f t="shared" si="1"/>
        <v>127000</v>
      </c>
      <c r="J44" s="184" t="str">
        <f t="shared" si="2"/>
        <v xml:space="preserve"> </v>
      </c>
      <c r="K44" s="31"/>
      <c r="L44" s="31"/>
      <c r="M44" s="31"/>
    </row>
    <row r="45" spans="1:13" ht="33" customHeight="1" thickBot="1">
      <c r="A45" s="340" t="s">
        <v>133</v>
      </c>
      <c r="B45" s="341"/>
      <c r="C45" s="341"/>
      <c r="D45" s="273">
        <f>SUM(D7,D13,D25,D34,D39,D44)</f>
        <v>9450000</v>
      </c>
      <c r="E45" s="274">
        <f>SUM(E13,E25,E34,E39,E44)</f>
        <v>2700000</v>
      </c>
      <c r="F45" s="275">
        <v>2485000</v>
      </c>
      <c r="G45" s="272">
        <f t="shared" si="0"/>
        <v>9665000</v>
      </c>
      <c r="H45" s="276">
        <f>SUM(H7,H13,H25,H34,H39,H44)</f>
        <v>8785000</v>
      </c>
      <c r="I45" s="272">
        <f t="shared" si="1"/>
        <v>880000</v>
      </c>
      <c r="J45" s="198" t="str">
        <f t="shared" si="2"/>
        <v xml:space="preserve"> </v>
      </c>
    </row>
    <row r="48" spans="1:13">
      <c r="A48" s="202"/>
      <c r="B48" s="202"/>
      <c r="C48" s="202"/>
      <c r="E48" s="202"/>
      <c r="F48" s="202"/>
      <c r="G48" s="202"/>
      <c r="H48" s="202"/>
      <c r="I48" s="202"/>
      <c r="J48" s="202"/>
    </row>
    <row r="49" spans="4:4">
      <c r="D49" s="202"/>
    </row>
  </sheetData>
  <sheetProtection password="CC3D" sheet="1" objects="1" scenarios="1"/>
  <mergeCells count="19">
    <mergeCell ref="A1:J1"/>
    <mergeCell ref="A2:J2"/>
    <mergeCell ref="A3:J3"/>
    <mergeCell ref="A5:C5"/>
    <mergeCell ref="G5:G6"/>
    <mergeCell ref="H5:H6"/>
    <mergeCell ref="I5:J5"/>
    <mergeCell ref="I4:J4"/>
    <mergeCell ref="F5:F6"/>
    <mergeCell ref="E5:E6"/>
    <mergeCell ref="D5:D6"/>
    <mergeCell ref="A45:C45"/>
    <mergeCell ref="B22:B24"/>
    <mergeCell ref="A35:A38"/>
    <mergeCell ref="B44:C44"/>
    <mergeCell ref="B9:B10"/>
    <mergeCell ref="A14:A15"/>
    <mergeCell ref="B19:B20"/>
    <mergeCell ref="A27:A29"/>
  </mergeCells>
  <phoneticPr fontId="2" type="noConversion"/>
  <printOptions horizontalCentered="1"/>
  <pageMargins left="0.23622047244094499" right="0.196850393700787" top="0.39370078740157499" bottom="0.35433070866141703" header="0.27559055118110198" footer="0.196850393700787"/>
  <pageSetup paperSize="9" orientation="landscape" useFirstPageNumber="1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13" zoomScale="90" zoomScaleNormal="90" workbookViewId="0">
      <selection activeCell="E19" sqref="E19"/>
    </sheetView>
  </sheetViews>
  <sheetFormatPr defaultColWidth="9" defaultRowHeight="30" customHeight="1"/>
  <cols>
    <col min="1" max="1" width="13.75" style="33" customWidth="1"/>
    <col min="2" max="2" width="12.375" style="33" customWidth="1"/>
    <col min="3" max="3" width="12.875" style="33" customWidth="1"/>
    <col min="4" max="4" width="14" style="33" customWidth="1"/>
    <col min="5" max="5" width="14" style="179" customWidth="1"/>
    <col min="6" max="6" width="12.625" style="33" customWidth="1"/>
    <col min="7" max="8" width="13.75" style="33" customWidth="1"/>
    <col min="9" max="10" width="10.125" style="33" customWidth="1"/>
    <col min="11" max="16384" width="9" style="33"/>
  </cols>
  <sheetData>
    <row r="1" spans="1:13" s="32" customFormat="1" ht="30" customHeight="1">
      <c r="A1" s="351" t="s">
        <v>373</v>
      </c>
      <c r="B1" s="351"/>
      <c r="C1" s="351"/>
      <c r="D1" s="351"/>
      <c r="E1" s="351"/>
      <c r="F1" s="351"/>
      <c r="G1" s="351"/>
      <c r="H1" s="351"/>
      <c r="I1" s="351"/>
      <c r="J1" s="351"/>
      <c r="K1" s="30"/>
      <c r="L1" s="31"/>
      <c r="M1" s="31"/>
    </row>
    <row r="2" spans="1:13" ht="18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53"/>
      <c r="J2" s="353"/>
      <c r="K2" s="31"/>
      <c r="L2" s="31"/>
      <c r="M2" s="31"/>
    </row>
    <row r="3" spans="1:13" ht="21.75" customHeight="1">
      <c r="A3" s="353" t="s">
        <v>134</v>
      </c>
      <c r="B3" s="353"/>
      <c r="C3" s="353"/>
      <c r="D3" s="353"/>
      <c r="E3" s="353"/>
      <c r="F3" s="353"/>
      <c r="G3" s="353"/>
      <c r="H3" s="353"/>
      <c r="I3" s="353"/>
      <c r="J3" s="353"/>
      <c r="K3" s="31"/>
      <c r="L3" s="31"/>
      <c r="M3" s="31"/>
    </row>
    <row r="4" spans="1:13" ht="24" customHeight="1" thickBot="1">
      <c r="A4" s="34" t="s">
        <v>89</v>
      </c>
      <c r="B4" s="31"/>
      <c r="C4" s="31"/>
      <c r="D4" s="31"/>
      <c r="E4" s="168"/>
      <c r="F4" s="31"/>
      <c r="G4" s="31"/>
      <c r="H4" s="31"/>
      <c r="I4" s="358" t="s">
        <v>278</v>
      </c>
      <c r="J4" s="358"/>
      <c r="K4" s="31"/>
      <c r="L4" s="31"/>
      <c r="M4" s="31"/>
    </row>
    <row r="5" spans="1:13" ht="19.5" customHeight="1">
      <c r="A5" s="354" t="s">
        <v>91</v>
      </c>
      <c r="B5" s="355"/>
      <c r="C5" s="355"/>
      <c r="D5" s="363" t="s">
        <v>374</v>
      </c>
      <c r="E5" s="361" t="s">
        <v>375</v>
      </c>
      <c r="F5" s="363" t="s">
        <v>277</v>
      </c>
      <c r="G5" s="359" t="s">
        <v>380</v>
      </c>
      <c r="H5" s="359" t="s">
        <v>376</v>
      </c>
      <c r="I5" s="355" t="s">
        <v>92</v>
      </c>
      <c r="J5" s="357"/>
      <c r="K5" s="31"/>
      <c r="L5" s="31"/>
      <c r="M5" s="31"/>
    </row>
    <row r="6" spans="1:13" ht="19.5" customHeight="1" thickBot="1">
      <c r="A6" s="36" t="s">
        <v>272</v>
      </c>
      <c r="B6" s="146" t="s">
        <v>273</v>
      </c>
      <c r="C6" s="146" t="s">
        <v>274</v>
      </c>
      <c r="D6" s="360"/>
      <c r="E6" s="362"/>
      <c r="F6" s="360"/>
      <c r="G6" s="360"/>
      <c r="H6" s="360"/>
      <c r="I6" s="146" t="s">
        <v>275</v>
      </c>
      <c r="J6" s="147" t="s">
        <v>276</v>
      </c>
      <c r="K6" s="31"/>
      <c r="L6" s="31"/>
      <c r="M6" s="31"/>
    </row>
    <row r="7" spans="1:13" ht="30" customHeight="1">
      <c r="A7" s="38" t="s">
        <v>291</v>
      </c>
      <c r="B7" s="39"/>
      <c r="C7" s="39"/>
      <c r="D7" s="41">
        <f>SUM(D8,D17)</f>
        <v>2014000</v>
      </c>
      <c r="E7" s="170"/>
      <c r="F7" s="39"/>
      <c r="G7" s="41">
        <f>D7+E7-F7</f>
        <v>2014000</v>
      </c>
      <c r="H7" s="41">
        <f>SUM(H8,H17)</f>
        <v>2079000</v>
      </c>
      <c r="I7" s="41" t="str">
        <f>IF(G7&gt;H7,G7-H7," ")</f>
        <v xml:space="preserve"> </v>
      </c>
      <c r="J7" s="180">
        <f>IF(H7&gt;G7,H7-G7," ")</f>
        <v>65000</v>
      </c>
      <c r="K7" s="31"/>
      <c r="L7" s="31"/>
      <c r="M7" s="31"/>
    </row>
    <row r="8" spans="1:13" ht="30" customHeight="1">
      <c r="A8" s="91"/>
      <c r="B8" s="44" t="s">
        <v>136</v>
      </c>
      <c r="C8" s="45"/>
      <c r="D8" s="62">
        <f>SUM(D9:D16)</f>
        <v>1352000</v>
      </c>
      <c r="E8" s="171"/>
      <c r="F8" s="45"/>
      <c r="G8" s="62">
        <f t="shared" ref="G8:G71" si="0">D8+E8-F8</f>
        <v>1352000</v>
      </c>
      <c r="H8" s="62">
        <f>SUM(H9:H16)</f>
        <v>1394000</v>
      </c>
      <c r="I8" s="62" t="str">
        <f t="shared" ref="I8:I77" si="1">IF(G8&gt;H8,G8-H8," ")</f>
        <v xml:space="preserve"> </v>
      </c>
      <c r="J8" s="183">
        <f t="shared" ref="J8:J77" si="2">IF(H8&gt;G8,H8-G8," ")</f>
        <v>42000</v>
      </c>
      <c r="K8" s="31"/>
      <c r="L8" s="31"/>
      <c r="M8" s="31"/>
    </row>
    <row r="9" spans="1:13" ht="30" customHeight="1">
      <c r="A9" s="92"/>
      <c r="B9" s="93"/>
      <c r="C9" s="94" t="s">
        <v>137</v>
      </c>
      <c r="D9" s="95">
        <f>교비지출세로판!D6</f>
        <v>440000</v>
      </c>
      <c r="E9" s="187"/>
      <c r="F9" s="94"/>
      <c r="G9" s="62">
        <f t="shared" si="0"/>
        <v>440000</v>
      </c>
      <c r="H9" s="95">
        <f>교비지출세로판!H6</f>
        <v>500000</v>
      </c>
      <c r="I9" s="96" t="str">
        <f t="shared" si="1"/>
        <v xml:space="preserve"> </v>
      </c>
      <c r="J9" s="192">
        <f t="shared" si="2"/>
        <v>60000</v>
      </c>
      <c r="K9" s="31"/>
      <c r="L9" s="31"/>
      <c r="M9" s="31"/>
    </row>
    <row r="10" spans="1:13" ht="30" customHeight="1">
      <c r="A10" s="92"/>
      <c r="B10" s="152"/>
      <c r="C10" s="44" t="s">
        <v>139</v>
      </c>
      <c r="D10" s="62">
        <f>교비지출세로판!D7</f>
        <v>170000</v>
      </c>
      <c r="E10" s="172"/>
      <c r="F10" s="44"/>
      <c r="G10" s="62">
        <f t="shared" si="0"/>
        <v>170000</v>
      </c>
      <c r="H10" s="62">
        <f>교비지출세로판!H7</f>
        <v>210000</v>
      </c>
      <c r="I10" s="62" t="str">
        <f t="shared" si="1"/>
        <v xml:space="preserve"> </v>
      </c>
      <c r="J10" s="183">
        <f t="shared" si="2"/>
        <v>40000</v>
      </c>
      <c r="K10" s="31"/>
      <c r="L10" s="31"/>
      <c r="M10" s="31"/>
    </row>
    <row r="11" spans="1:13" ht="61.5" customHeight="1">
      <c r="A11" s="92"/>
      <c r="B11" s="200"/>
      <c r="C11" s="44" t="s">
        <v>141</v>
      </c>
      <c r="D11" s="62">
        <f>교비지출세로판!D8</f>
        <v>280000</v>
      </c>
      <c r="E11" s="172"/>
      <c r="F11" s="44"/>
      <c r="G11" s="62">
        <f t="shared" si="0"/>
        <v>280000</v>
      </c>
      <c r="H11" s="62">
        <f>교비지출세로판!H8</f>
        <v>321000</v>
      </c>
      <c r="I11" s="62" t="str">
        <f>IF(G11&gt;H11,G11-H11," ")</f>
        <v xml:space="preserve"> </v>
      </c>
      <c r="J11" s="183">
        <f t="shared" si="2"/>
        <v>41000</v>
      </c>
      <c r="K11" s="31"/>
      <c r="L11" s="31"/>
      <c r="M11" s="31"/>
    </row>
    <row r="12" spans="1:13" ht="37.5" customHeight="1">
      <c r="A12" s="92"/>
      <c r="B12" s="200"/>
      <c r="C12" s="63" t="s">
        <v>142</v>
      </c>
      <c r="D12" s="48">
        <f>교비지출세로판!D9</f>
        <v>95000</v>
      </c>
      <c r="E12" s="174"/>
      <c r="F12" s="63"/>
      <c r="G12" s="62">
        <f t="shared" si="0"/>
        <v>95000</v>
      </c>
      <c r="H12" s="48">
        <f>교비지출세로판!H9</f>
        <v>105000</v>
      </c>
      <c r="I12" s="48" t="str">
        <f>IF(G12&gt;H12,G12-H12," ")</f>
        <v xml:space="preserve"> </v>
      </c>
      <c r="J12" s="181">
        <f t="shared" si="2"/>
        <v>10000</v>
      </c>
      <c r="K12" s="31"/>
      <c r="L12" s="31"/>
      <c r="M12" s="31"/>
    </row>
    <row r="13" spans="1:13" ht="52.5" customHeight="1">
      <c r="A13" s="92"/>
      <c r="B13" s="371"/>
      <c r="C13" s="94" t="s">
        <v>144</v>
      </c>
      <c r="D13" s="95">
        <f>교비지출세로판!D10</f>
        <v>285000</v>
      </c>
      <c r="E13" s="187"/>
      <c r="F13" s="94"/>
      <c r="G13" s="62">
        <f t="shared" si="0"/>
        <v>285000</v>
      </c>
      <c r="H13" s="95">
        <v>250000</v>
      </c>
      <c r="I13" s="95">
        <f t="shared" si="1"/>
        <v>35000</v>
      </c>
      <c r="J13" s="193" t="str">
        <f t="shared" si="2"/>
        <v xml:space="preserve"> </v>
      </c>
      <c r="K13" s="31"/>
      <c r="L13" s="31"/>
      <c r="M13" s="31"/>
    </row>
    <row r="14" spans="1:13" ht="30" customHeight="1">
      <c r="A14" s="92"/>
      <c r="B14" s="371"/>
      <c r="C14" s="44" t="s">
        <v>145</v>
      </c>
      <c r="D14" s="62">
        <f>교비지출세로판!D11</f>
        <v>7000</v>
      </c>
      <c r="E14" s="172"/>
      <c r="F14" s="44"/>
      <c r="G14" s="62">
        <f t="shared" si="0"/>
        <v>7000</v>
      </c>
      <c r="H14" s="62">
        <f>교비지출세로판!H11</f>
        <v>7000</v>
      </c>
      <c r="I14" s="62" t="str">
        <f t="shared" si="1"/>
        <v xml:space="preserve"> </v>
      </c>
      <c r="J14" s="183" t="str">
        <f t="shared" si="2"/>
        <v xml:space="preserve"> </v>
      </c>
      <c r="K14" s="31"/>
      <c r="L14" s="31"/>
      <c r="M14" s="31"/>
    </row>
    <row r="15" spans="1:13" ht="30" customHeight="1">
      <c r="A15" s="92"/>
      <c r="B15" s="152"/>
      <c r="C15" s="44" t="s">
        <v>147</v>
      </c>
      <c r="D15" s="62">
        <f>교비지출세로판!D12</f>
        <v>75000</v>
      </c>
      <c r="E15" s="172"/>
      <c r="F15" s="44"/>
      <c r="G15" s="62">
        <f t="shared" si="0"/>
        <v>75000</v>
      </c>
      <c r="H15" s="62">
        <f>교비지출세로판!H12</f>
        <v>1000</v>
      </c>
      <c r="I15" s="62">
        <f t="shared" si="1"/>
        <v>74000</v>
      </c>
      <c r="J15" s="183" t="str">
        <f t="shared" si="2"/>
        <v xml:space="preserve"> </v>
      </c>
      <c r="K15" s="31"/>
      <c r="L15" s="31"/>
      <c r="M15" s="31"/>
    </row>
    <row r="16" spans="1:13" ht="30" customHeight="1">
      <c r="A16" s="281"/>
      <c r="B16" s="99"/>
      <c r="C16" s="44" t="s">
        <v>148</v>
      </c>
      <c r="D16" s="62">
        <f>교비지출세로판!D13</f>
        <v>0</v>
      </c>
      <c r="E16" s="172"/>
      <c r="F16" s="44"/>
      <c r="G16" s="62">
        <f t="shared" si="0"/>
        <v>0</v>
      </c>
      <c r="H16" s="62">
        <f>교비지출세로판!H13</f>
        <v>0</v>
      </c>
      <c r="I16" s="62" t="str">
        <f t="shared" si="1"/>
        <v xml:space="preserve"> </v>
      </c>
      <c r="J16" s="183" t="str">
        <f t="shared" si="2"/>
        <v xml:space="preserve"> </v>
      </c>
      <c r="K16" s="31"/>
      <c r="L16" s="31"/>
      <c r="M16" s="31"/>
    </row>
    <row r="17" spans="1:13" ht="30" customHeight="1">
      <c r="A17" s="261"/>
      <c r="B17" s="44" t="s">
        <v>150</v>
      </c>
      <c r="C17" s="44"/>
      <c r="D17" s="62">
        <f>SUM(D18:D24)</f>
        <v>662000</v>
      </c>
      <c r="E17" s="172"/>
      <c r="F17" s="44"/>
      <c r="G17" s="62">
        <f t="shared" si="0"/>
        <v>662000</v>
      </c>
      <c r="H17" s="62">
        <f>SUM(H18:H24)</f>
        <v>685000</v>
      </c>
      <c r="I17" s="62" t="str">
        <f t="shared" si="1"/>
        <v xml:space="preserve"> </v>
      </c>
      <c r="J17" s="183">
        <f t="shared" si="2"/>
        <v>23000</v>
      </c>
      <c r="K17" s="31"/>
      <c r="L17" s="31"/>
      <c r="M17" s="31"/>
    </row>
    <row r="18" spans="1:13" ht="30" customHeight="1" thickBot="1">
      <c r="A18" s="36"/>
      <c r="B18" s="306"/>
      <c r="C18" s="307" t="s">
        <v>151</v>
      </c>
      <c r="D18" s="308">
        <f>교비지출세로판!D15</f>
        <v>225000</v>
      </c>
      <c r="E18" s="309"/>
      <c r="F18" s="307"/>
      <c r="G18" s="84">
        <f t="shared" si="0"/>
        <v>225000</v>
      </c>
      <c r="H18" s="308">
        <f>교비지출세로판!H15</f>
        <v>230000</v>
      </c>
      <c r="I18" s="308" t="str">
        <f t="shared" si="1"/>
        <v xml:space="preserve"> </v>
      </c>
      <c r="J18" s="310">
        <f t="shared" si="2"/>
        <v>5000</v>
      </c>
      <c r="K18" s="31"/>
      <c r="L18" s="31"/>
      <c r="M18" s="31"/>
    </row>
    <row r="19" spans="1:13" ht="36.75" customHeight="1">
      <c r="A19" s="346"/>
      <c r="B19" s="369"/>
      <c r="C19" s="63" t="s">
        <v>153</v>
      </c>
      <c r="D19" s="48">
        <f>교비지출세로판!D16</f>
        <v>115000</v>
      </c>
      <c r="E19" s="174"/>
      <c r="F19" s="63"/>
      <c r="G19" s="48">
        <f t="shared" si="0"/>
        <v>115000</v>
      </c>
      <c r="H19" s="48">
        <f>교비지출세로판!H16</f>
        <v>120000</v>
      </c>
      <c r="I19" s="48" t="str">
        <f t="shared" si="1"/>
        <v xml:space="preserve"> </v>
      </c>
      <c r="J19" s="181">
        <f t="shared" si="2"/>
        <v>5000</v>
      </c>
      <c r="K19" s="31"/>
      <c r="L19" s="31"/>
      <c r="M19" s="31"/>
    </row>
    <row r="20" spans="1:13" ht="41.25" customHeight="1">
      <c r="A20" s="346"/>
      <c r="B20" s="369"/>
      <c r="C20" s="63" t="s">
        <v>155</v>
      </c>
      <c r="D20" s="48">
        <f>교비지출세로판!D17</f>
        <v>120000</v>
      </c>
      <c r="E20" s="174"/>
      <c r="F20" s="63"/>
      <c r="G20" s="62">
        <f t="shared" si="0"/>
        <v>120000</v>
      </c>
      <c r="H20" s="48">
        <f>교비지출세로판!H17</f>
        <v>130000</v>
      </c>
      <c r="I20" s="48" t="str">
        <f t="shared" si="1"/>
        <v xml:space="preserve"> </v>
      </c>
      <c r="J20" s="181">
        <f t="shared" si="2"/>
        <v>10000</v>
      </c>
      <c r="K20" s="31"/>
      <c r="L20" s="31"/>
      <c r="M20" s="31"/>
    </row>
    <row r="21" spans="1:13" ht="39" customHeight="1">
      <c r="A21" s="346"/>
      <c r="B21" s="199"/>
      <c r="C21" s="44" t="s">
        <v>156</v>
      </c>
      <c r="D21" s="62">
        <f>교비지출세로판!D18</f>
        <v>55000</v>
      </c>
      <c r="E21" s="172"/>
      <c r="F21" s="44"/>
      <c r="G21" s="62">
        <f t="shared" si="0"/>
        <v>55000</v>
      </c>
      <c r="H21" s="62">
        <f>교비지출세로판!H18</f>
        <v>55000</v>
      </c>
      <c r="I21" s="62" t="str">
        <f t="shared" si="1"/>
        <v xml:space="preserve"> </v>
      </c>
      <c r="J21" s="183" t="str">
        <f t="shared" si="2"/>
        <v xml:space="preserve"> </v>
      </c>
      <c r="K21" s="31"/>
      <c r="L21" s="31"/>
      <c r="M21" s="31"/>
    </row>
    <row r="22" spans="1:13" ht="30" customHeight="1">
      <c r="A22" s="346"/>
      <c r="B22" s="199"/>
      <c r="C22" s="55" t="s">
        <v>157</v>
      </c>
      <c r="D22" s="103">
        <f>교비지출세로판!D19</f>
        <v>135000</v>
      </c>
      <c r="E22" s="173"/>
      <c r="F22" s="55"/>
      <c r="G22" s="62">
        <f t="shared" si="0"/>
        <v>135000</v>
      </c>
      <c r="H22" s="103">
        <f>교비지출세로판!H19</f>
        <v>135000</v>
      </c>
      <c r="I22" s="103" t="str">
        <f t="shared" si="1"/>
        <v xml:space="preserve"> </v>
      </c>
      <c r="J22" s="194" t="str">
        <f t="shared" si="2"/>
        <v xml:space="preserve"> </v>
      </c>
      <c r="K22" s="31"/>
      <c r="L22" s="31"/>
      <c r="M22" s="31"/>
    </row>
    <row r="23" spans="1:13" ht="30" customHeight="1">
      <c r="A23" s="346"/>
      <c r="B23" s="199"/>
      <c r="C23" s="55" t="s">
        <v>158</v>
      </c>
      <c r="D23" s="103">
        <f>교비지출세로판!D20</f>
        <v>2000</v>
      </c>
      <c r="E23" s="173"/>
      <c r="F23" s="55"/>
      <c r="G23" s="62">
        <f t="shared" si="0"/>
        <v>2000</v>
      </c>
      <c r="H23" s="103">
        <f>교비지출세로판!H20</f>
        <v>5000</v>
      </c>
      <c r="I23" s="103" t="str">
        <f t="shared" si="1"/>
        <v xml:space="preserve"> </v>
      </c>
      <c r="J23" s="194">
        <f t="shared" si="2"/>
        <v>3000</v>
      </c>
      <c r="K23" s="31"/>
      <c r="L23" s="31"/>
      <c r="M23" s="31"/>
    </row>
    <row r="24" spans="1:13" ht="43.5" customHeight="1">
      <c r="A24" s="145"/>
      <c r="B24" s="201"/>
      <c r="C24" s="44" t="s">
        <v>160</v>
      </c>
      <c r="D24" s="62">
        <f>교비지출세로판!D21</f>
        <v>10000</v>
      </c>
      <c r="E24" s="172"/>
      <c r="F24" s="44"/>
      <c r="G24" s="62">
        <f t="shared" si="0"/>
        <v>10000</v>
      </c>
      <c r="H24" s="62">
        <f>교비지출세로판!H21</f>
        <v>10000</v>
      </c>
      <c r="I24" s="62" t="str">
        <f t="shared" si="1"/>
        <v xml:space="preserve"> </v>
      </c>
      <c r="J24" s="183" t="str">
        <f t="shared" si="2"/>
        <v xml:space="preserve"> </v>
      </c>
      <c r="K24" s="31"/>
      <c r="L24" s="31"/>
      <c r="M24" s="31"/>
    </row>
    <row r="25" spans="1:13" ht="30" customHeight="1">
      <c r="A25" s="104" t="s">
        <v>162</v>
      </c>
      <c r="B25" s="80"/>
      <c r="C25" s="80"/>
      <c r="D25" s="48">
        <f>SUM(D26,D33,D43)</f>
        <v>924000</v>
      </c>
      <c r="E25" s="178">
        <f>SUM(E26,E33,E43)</f>
        <v>0</v>
      </c>
      <c r="F25" s="80"/>
      <c r="G25" s="62">
        <f t="shared" si="0"/>
        <v>924000</v>
      </c>
      <c r="H25" s="48">
        <f>SUM(H26,H33,H43)</f>
        <v>1027000</v>
      </c>
      <c r="I25" s="48" t="str">
        <f t="shared" si="1"/>
        <v xml:space="preserve"> </v>
      </c>
      <c r="J25" s="181">
        <f t="shared" si="2"/>
        <v>103000</v>
      </c>
      <c r="K25" s="31"/>
      <c r="L25" s="31"/>
      <c r="M25" s="31"/>
    </row>
    <row r="26" spans="1:13" ht="30" customHeight="1">
      <c r="A26" s="345"/>
      <c r="B26" s="44" t="s">
        <v>163</v>
      </c>
      <c r="C26" s="45"/>
      <c r="D26" s="62">
        <f>SUM(D27:D32)</f>
        <v>221000</v>
      </c>
      <c r="E26" s="171"/>
      <c r="F26" s="45"/>
      <c r="G26" s="62">
        <f t="shared" si="0"/>
        <v>221000</v>
      </c>
      <c r="H26" s="62">
        <f>SUM(H27:H32)</f>
        <v>246000</v>
      </c>
      <c r="I26" s="62" t="str">
        <f t="shared" si="1"/>
        <v xml:space="preserve"> </v>
      </c>
      <c r="J26" s="183">
        <f t="shared" si="2"/>
        <v>25000</v>
      </c>
      <c r="K26" s="31"/>
      <c r="L26" s="31"/>
      <c r="M26" s="31"/>
    </row>
    <row r="27" spans="1:13" ht="36" customHeight="1">
      <c r="A27" s="346"/>
      <c r="B27" s="369"/>
      <c r="C27" s="63" t="s">
        <v>164</v>
      </c>
      <c r="D27" s="48">
        <f>교비지출세로판!D24</f>
        <v>80000</v>
      </c>
      <c r="E27" s="174"/>
      <c r="F27" s="63"/>
      <c r="G27" s="62">
        <f t="shared" si="0"/>
        <v>80000</v>
      </c>
      <c r="H27" s="48">
        <f>교비지출세로판!H24</f>
        <v>100000</v>
      </c>
      <c r="I27" s="48" t="str">
        <f t="shared" si="1"/>
        <v xml:space="preserve"> </v>
      </c>
      <c r="J27" s="181">
        <f t="shared" si="2"/>
        <v>20000</v>
      </c>
      <c r="K27" s="31"/>
      <c r="L27" s="31"/>
      <c r="M27" s="31"/>
    </row>
    <row r="28" spans="1:13" ht="36" customHeight="1">
      <c r="A28" s="67"/>
      <c r="B28" s="369"/>
      <c r="C28" s="44" t="s">
        <v>165</v>
      </c>
      <c r="D28" s="62">
        <f>교비지출세로판!D25</f>
        <v>6000</v>
      </c>
      <c r="E28" s="172"/>
      <c r="F28" s="44"/>
      <c r="G28" s="62">
        <f t="shared" si="0"/>
        <v>6000</v>
      </c>
      <c r="H28" s="62">
        <f>교비지출세로판!H25</f>
        <v>6000</v>
      </c>
      <c r="I28" s="62" t="str">
        <f t="shared" si="1"/>
        <v xml:space="preserve"> </v>
      </c>
      <c r="J28" s="183" t="str">
        <f t="shared" si="2"/>
        <v xml:space="preserve"> </v>
      </c>
      <c r="K28" s="31"/>
      <c r="L28" s="31"/>
      <c r="M28" s="31"/>
    </row>
    <row r="29" spans="1:13" ht="36" customHeight="1" thickBot="1">
      <c r="A29" s="302"/>
      <c r="B29" s="303"/>
      <c r="C29" s="304" t="s">
        <v>167</v>
      </c>
      <c r="D29" s="84">
        <f>교비지출세로판!D26</f>
        <v>3000</v>
      </c>
      <c r="E29" s="305"/>
      <c r="F29" s="304"/>
      <c r="G29" s="84">
        <f t="shared" si="0"/>
        <v>3000</v>
      </c>
      <c r="H29" s="84">
        <f>교비지출세로판!H26</f>
        <v>3000</v>
      </c>
      <c r="I29" s="84" t="str">
        <f t="shared" si="1"/>
        <v xml:space="preserve"> </v>
      </c>
      <c r="J29" s="184" t="str">
        <f t="shared" si="2"/>
        <v xml:space="preserve"> </v>
      </c>
      <c r="K29" s="31"/>
      <c r="L29" s="31"/>
      <c r="M29" s="31"/>
    </row>
    <row r="30" spans="1:13" ht="36" customHeight="1">
      <c r="A30" s="143"/>
      <c r="B30" s="150"/>
      <c r="C30" s="63" t="s">
        <v>169</v>
      </c>
      <c r="D30" s="48">
        <f>교비지출세로판!D27</f>
        <v>85000</v>
      </c>
      <c r="E30" s="174"/>
      <c r="F30" s="63"/>
      <c r="G30" s="48">
        <f t="shared" si="0"/>
        <v>85000</v>
      </c>
      <c r="H30" s="48">
        <f>교비지출세로판!H27</f>
        <v>90000</v>
      </c>
      <c r="I30" s="48" t="str">
        <f t="shared" si="1"/>
        <v xml:space="preserve"> </v>
      </c>
      <c r="J30" s="181">
        <f t="shared" si="2"/>
        <v>5000</v>
      </c>
      <c r="K30" s="31"/>
      <c r="L30" s="31"/>
      <c r="M30" s="31"/>
    </row>
    <row r="31" spans="1:13" ht="36" customHeight="1">
      <c r="A31" s="260"/>
      <c r="B31" s="262"/>
      <c r="C31" s="44" t="s">
        <v>171</v>
      </c>
      <c r="D31" s="62">
        <f>교비지출세로판!D28</f>
        <v>12000</v>
      </c>
      <c r="E31" s="172"/>
      <c r="F31" s="44"/>
      <c r="G31" s="62">
        <f t="shared" si="0"/>
        <v>12000</v>
      </c>
      <c r="H31" s="62">
        <v>12000</v>
      </c>
      <c r="I31" s="62" t="str">
        <f t="shared" si="1"/>
        <v xml:space="preserve"> </v>
      </c>
      <c r="J31" s="183" t="str">
        <f t="shared" si="2"/>
        <v xml:space="preserve"> </v>
      </c>
      <c r="K31" s="31"/>
      <c r="L31" s="31"/>
      <c r="M31" s="31"/>
    </row>
    <row r="32" spans="1:13" ht="36.75" customHeight="1">
      <c r="A32" s="346"/>
      <c r="B32" s="263"/>
      <c r="C32" s="106" t="s">
        <v>281</v>
      </c>
      <c r="D32" s="96">
        <f>교비지출세로판!D29</f>
        <v>35000</v>
      </c>
      <c r="E32" s="188"/>
      <c r="F32" s="106"/>
      <c r="G32" s="48">
        <f t="shared" si="0"/>
        <v>35000</v>
      </c>
      <c r="H32" s="96">
        <f>교비지출세로판!H29</f>
        <v>35000</v>
      </c>
      <c r="I32" s="96" t="str">
        <f t="shared" si="1"/>
        <v xml:space="preserve"> </v>
      </c>
      <c r="J32" s="192" t="str">
        <f t="shared" si="2"/>
        <v xml:space="preserve"> </v>
      </c>
      <c r="K32" s="31"/>
      <c r="L32" s="31"/>
      <c r="M32" s="31"/>
    </row>
    <row r="33" spans="1:13" ht="36.75" customHeight="1">
      <c r="A33" s="346"/>
      <c r="B33" s="63" t="s">
        <v>173</v>
      </c>
      <c r="C33" s="63"/>
      <c r="D33" s="48">
        <f>SUM(D34:D42)</f>
        <v>331000</v>
      </c>
      <c r="E33" s="174"/>
      <c r="F33" s="63"/>
      <c r="G33" s="62">
        <f t="shared" si="0"/>
        <v>331000</v>
      </c>
      <c r="H33" s="48">
        <f>SUM(H34:H42)</f>
        <v>352000</v>
      </c>
      <c r="I33" s="48" t="str">
        <f t="shared" si="1"/>
        <v xml:space="preserve"> </v>
      </c>
      <c r="J33" s="181">
        <f t="shared" si="2"/>
        <v>21000</v>
      </c>
      <c r="K33" s="31"/>
      <c r="L33" s="31"/>
      <c r="M33" s="31"/>
    </row>
    <row r="34" spans="1:13" ht="62.25" customHeight="1">
      <c r="A34" s="346"/>
      <c r="B34" s="149"/>
      <c r="C34" s="123" t="s">
        <v>174</v>
      </c>
      <c r="D34" s="124">
        <f>교비지출세로판!D31</f>
        <v>68000</v>
      </c>
      <c r="E34" s="189"/>
      <c r="F34" s="123"/>
      <c r="G34" s="62">
        <f t="shared" si="0"/>
        <v>68000</v>
      </c>
      <c r="H34" s="124">
        <f>교비지출세로판!H31</f>
        <v>70000</v>
      </c>
      <c r="I34" s="124" t="str">
        <f t="shared" si="1"/>
        <v xml:space="preserve"> </v>
      </c>
      <c r="J34" s="195">
        <f t="shared" si="2"/>
        <v>2000</v>
      </c>
      <c r="K34" s="31"/>
      <c r="L34" s="31"/>
      <c r="M34" s="31"/>
    </row>
    <row r="35" spans="1:13" ht="37.5" customHeight="1">
      <c r="A35" s="346"/>
      <c r="B35" s="369"/>
      <c r="C35" s="44" t="s">
        <v>175</v>
      </c>
      <c r="D35" s="62">
        <f>교비지출세로판!D32</f>
        <v>32000</v>
      </c>
      <c r="E35" s="172"/>
      <c r="F35" s="44"/>
      <c r="G35" s="62">
        <f t="shared" si="0"/>
        <v>32000</v>
      </c>
      <c r="H35" s="62">
        <f>교비지출세로판!H32</f>
        <v>35000</v>
      </c>
      <c r="I35" s="62" t="str">
        <f t="shared" si="1"/>
        <v xml:space="preserve"> </v>
      </c>
      <c r="J35" s="183">
        <f t="shared" si="2"/>
        <v>3000</v>
      </c>
      <c r="K35" s="31"/>
      <c r="L35" s="31"/>
      <c r="M35" s="31"/>
    </row>
    <row r="36" spans="1:13" ht="37.5" customHeight="1">
      <c r="A36" s="346"/>
      <c r="B36" s="369"/>
      <c r="C36" s="63" t="s">
        <v>177</v>
      </c>
      <c r="D36" s="48">
        <f>교비지출세로판!D33</f>
        <v>45000</v>
      </c>
      <c r="E36" s="174"/>
      <c r="F36" s="63"/>
      <c r="G36" s="62">
        <f t="shared" si="0"/>
        <v>45000</v>
      </c>
      <c r="H36" s="48">
        <f>교비지출세로판!H33</f>
        <v>50000</v>
      </c>
      <c r="I36" s="48" t="str">
        <f t="shared" si="1"/>
        <v xml:space="preserve"> </v>
      </c>
      <c r="J36" s="181">
        <f t="shared" si="2"/>
        <v>5000</v>
      </c>
      <c r="K36" s="31"/>
      <c r="L36" s="31"/>
      <c r="M36" s="31"/>
    </row>
    <row r="37" spans="1:13" ht="37.5" customHeight="1">
      <c r="A37" s="346"/>
      <c r="B37" s="369"/>
      <c r="C37" s="94" t="s">
        <v>178</v>
      </c>
      <c r="D37" s="95">
        <f>교비지출세로판!D34</f>
        <v>8000</v>
      </c>
      <c r="E37" s="187"/>
      <c r="F37" s="94"/>
      <c r="G37" s="62">
        <f t="shared" si="0"/>
        <v>8000</v>
      </c>
      <c r="H37" s="95">
        <f>교비지출세로판!H34</f>
        <v>9000</v>
      </c>
      <c r="I37" s="95" t="str">
        <f t="shared" si="1"/>
        <v xml:space="preserve"> </v>
      </c>
      <c r="J37" s="193">
        <f t="shared" si="2"/>
        <v>1000</v>
      </c>
      <c r="K37" s="31"/>
      <c r="L37" s="31"/>
      <c r="M37" s="31"/>
    </row>
    <row r="38" spans="1:13" ht="32.25" customHeight="1">
      <c r="A38" s="346"/>
      <c r="B38" s="369"/>
      <c r="C38" s="63" t="s">
        <v>179</v>
      </c>
      <c r="D38" s="48">
        <f>교비지출세로판!D35</f>
        <v>35000</v>
      </c>
      <c r="E38" s="174"/>
      <c r="F38" s="63"/>
      <c r="G38" s="62">
        <f t="shared" si="0"/>
        <v>35000</v>
      </c>
      <c r="H38" s="48">
        <f>교비지출세로판!H35</f>
        <v>40000</v>
      </c>
      <c r="I38" s="48" t="str">
        <f t="shared" si="1"/>
        <v xml:space="preserve"> </v>
      </c>
      <c r="J38" s="181">
        <f t="shared" si="2"/>
        <v>5000</v>
      </c>
      <c r="K38" s="31"/>
      <c r="L38" s="31"/>
      <c r="M38" s="31"/>
    </row>
    <row r="39" spans="1:13" ht="39" customHeight="1">
      <c r="A39" s="143"/>
      <c r="B39" s="150"/>
      <c r="C39" s="63" t="s">
        <v>181</v>
      </c>
      <c r="D39" s="48">
        <f>교비지출세로판!D36</f>
        <v>88000</v>
      </c>
      <c r="E39" s="174"/>
      <c r="F39" s="63"/>
      <c r="G39" s="62">
        <f t="shared" si="0"/>
        <v>88000</v>
      </c>
      <c r="H39" s="48">
        <f>교비지출세로판!H36</f>
        <v>90000</v>
      </c>
      <c r="I39" s="48" t="str">
        <f t="shared" si="1"/>
        <v xml:space="preserve"> </v>
      </c>
      <c r="J39" s="181">
        <f t="shared" si="2"/>
        <v>2000</v>
      </c>
      <c r="K39" s="31"/>
      <c r="L39" s="31"/>
      <c r="M39" s="31"/>
    </row>
    <row r="40" spans="1:13" ht="55.5" customHeight="1">
      <c r="A40" s="346"/>
      <c r="B40" s="369"/>
      <c r="C40" s="44" t="s">
        <v>182</v>
      </c>
      <c r="D40" s="62">
        <f>교비지출세로판!D37</f>
        <v>35000</v>
      </c>
      <c r="E40" s="172"/>
      <c r="F40" s="44"/>
      <c r="G40" s="62">
        <f t="shared" si="0"/>
        <v>35000</v>
      </c>
      <c r="H40" s="62">
        <f>교비지출세로판!H37</f>
        <v>37000</v>
      </c>
      <c r="I40" s="62" t="str">
        <f t="shared" si="1"/>
        <v xml:space="preserve"> </v>
      </c>
      <c r="J40" s="183">
        <f t="shared" si="2"/>
        <v>2000</v>
      </c>
      <c r="K40" s="31"/>
      <c r="L40" s="31"/>
      <c r="M40" s="31"/>
    </row>
    <row r="41" spans="1:13" ht="36" customHeight="1">
      <c r="A41" s="347"/>
      <c r="B41" s="370"/>
      <c r="C41" s="63" t="s">
        <v>183</v>
      </c>
      <c r="D41" s="48">
        <f>교비지출세로판!D38</f>
        <v>18000</v>
      </c>
      <c r="E41" s="174"/>
      <c r="F41" s="63"/>
      <c r="G41" s="62">
        <f t="shared" si="0"/>
        <v>18000</v>
      </c>
      <c r="H41" s="48">
        <f>교비지출세로판!H38</f>
        <v>20000</v>
      </c>
      <c r="I41" s="48" t="str">
        <f t="shared" si="1"/>
        <v xml:space="preserve"> </v>
      </c>
      <c r="J41" s="181">
        <f t="shared" si="2"/>
        <v>2000</v>
      </c>
      <c r="K41" s="31"/>
      <c r="L41" s="31"/>
      <c r="M41" s="31"/>
    </row>
    <row r="42" spans="1:13" ht="36" customHeight="1">
      <c r="A42" s="143"/>
      <c r="B42" s="151"/>
      <c r="C42" s="44" t="s">
        <v>184</v>
      </c>
      <c r="D42" s="62">
        <f>교비지출세로판!D39</f>
        <v>2000</v>
      </c>
      <c r="E42" s="172"/>
      <c r="F42" s="44"/>
      <c r="G42" s="62">
        <f t="shared" si="0"/>
        <v>2000</v>
      </c>
      <c r="H42" s="62">
        <f>교비지출세로판!H39</f>
        <v>1000</v>
      </c>
      <c r="I42" s="62">
        <f t="shared" si="1"/>
        <v>1000</v>
      </c>
      <c r="J42" s="183" t="str">
        <f t="shared" si="2"/>
        <v xml:space="preserve"> </v>
      </c>
      <c r="K42" s="31"/>
      <c r="L42" s="31"/>
      <c r="M42" s="31"/>
    </row>
    <row r="43" spans="1:13" ht="30" customHeight="1">
      <c r="A43" s="270"/>
      <c r="B43" s="44" t="s">
        <v>186</v>
      </c>
      <c r="C43" s="44"/>
      <c r="D43" s="62">
        <f>SUM(D44:D52)</f>
        <v>372000</v>
      </c>
      <c r="E43" s="172">
        <f>SUM(E44:E52)</f>
        <v>0</v>
      </c>
      <c r="F43" s="44"/>
      <c r="G43" s="62">
        <f t="shared" si="0"/>
        <v>372000</v>
      </c>
      <c r="H43" s="62">
        <f>SUM(H44:H52)</f>
        <v>429000</v>
      </c>
      <c r="I43" s="62" t="str">
        <f t="shared" si="1"/>
        <v xml:space="preserve"> </v>
      </c>
      <c r="J43" s="183">
        <f t="shared" si="2"/>
        <v>57000</v>
      </c>
      <c r="K43" s="31"/>
      <c r="L43" s="31"/>
      <c r="M43" s="31"/>
    </row>
    <row r="44" spans="1:13" ht="61.5" customHeight="1">
      <c r="A44" s="143"/>
      <c r="B44" s="78"/>
      <c r="C44" s="78" t="s">
        <v>187</v>
      </c>
      <c r="D44" s="58">
        <f>교비지출세로판!D41</f>
        <v>65000</v>
      </c>
      <c r="E44" s="177"/>
      <c r="F44" s="78"/>
      <c r="G44" s="48">
        <f t="shared" si="0"/>
        <v>65000</v>
      </c>
      <c r="H44" s="58">
        <f>교비지출세로판!H41</f>
        <v>69000</v>
      </c>
      <c r="I44" s="58" t="str">
        <f t="shared" si="1"/>
        <v xml:space="preserve"> </v>
      </c>
      <c r="J44" s="182">
        <f t="shared" si="2"/>
        <v>4000</v>
      </c>
      <c r="K44" s="31"/>
      <c r="L44" s="31"/>
      <c r="M44" s="31"/>
    </row>
    <row r="45" spans="1:13" ht="41.25" customHeight="1">
      <c r="A45" s="346"/>
      <c r="B45" s="369"/>
      <c r="C45" s="94" t="s">
        <v>188</v>
      </c>
      <c r="D45" s="95">
        <f>교비지출세로판!D42</f>
        <v>2000</v>
      </c>
      <c r="E45" s="187"/>
      <c r="F45" s="94"/>
      <c r="G45" s="62">
        <f t="shared" si="0"/>
        <v>2000</v>
      </c>
      <c r="H45" s="95">
        <f>교비지출세로판!H42</f>
        <v>3000</v>
      </c>
      <c r="I45" s="95" t="str">
        <f t="shared" si="1"/>
        <v xml:space="preserve"> </v>
      </c>
      <c r="J45" s="193">
        <f t="shared" si="2"/>
        <v>1000</v>
      </c>
      <c r="K45" s="31"/>
      <c r="L45" s="31"/>
      <c r="M45" s="31"/>
    </row>
    <row r="46" spans="1:13" ht="57" customHeight="1">
      <c r="A46" s="346"/>
      <c r="B46" s="369"/>
      <c r="C46" s="106" t="s">
        <v>190</v>
      </c>
      <c r="D46" s="96">
        <f>교비지출세로판!D43</f>
        <v>60000</v>
      </c>
      <c r="E46" s="188"/>
      <c r="F46" s="106"/>
      <c r="G46" s="62">
        <f t="shared" si="0"/>
        <v>60000</v>
      </c>
      <c r="H46" s="96">
        <f>교비지출세로판!H43</f>
        <v>94000</v>
      </c>
      <c r="I46" s="96" t="str">
        <f t="shared" si="1"/>
        <v xml:space="preserve"> </v>
      </c>
      <c r="J46" s="192">
        <f t="shared" si="2"/>
        <v>34000</v>
      </c>
      <c r="K46" s="31"/>
      <c r="L46" s="31"/>
      <c r="M46" s="31"/>
    </row>
    <row r="47" spans="1:13" ht="50.25" customHeight="1">
      <c r="A47" s="346"/>
      <c r="B47" s="369"/>
      <c r="C47" s="63" t="s">
        <v>191</v>
      </c>
      <c r="D47" s="48">
        <f>교비지출세로판!D44</f>
        <v>21000</v>
      </c>
      <c r="E47" s="174"/>
      <c r="F47" s="63"/>
      <c r="G47" s="62">
        <f t="shared" si="0"/>
        <v>21000</v>
      </c>
      <c r="H47" s="48">
        <f>교비지출세로판!H44</f>
        <v>21000</v>
      </c>
      <c r="I47" s="48" t="str">
        <f t="shared" si="1"/>
        <v xml:space="preserve"> </v>
      </c>
      <c r="J47" s="181" t="str">
        <f t="shared" si="2"/>
        <v xml:space="preserve"> </v>
      </c>
      <c r="K47" s="31"/>
      <c r="L47" s="31"/>
      <c r="M47" s="31"/>
    </row>
    <row r="48" spans="1:13" ht="41.25" customHeight="1">
      <c r="A48" s="143"/>
      <c r="B48" s="199"/>
      <c r="C48" s="106" t="s">
        <v>193</v>
      </c>
      <c r="D48" s="96">
        <f>교비지출세로판!D45</f>
        <v>117000</v>
      </c>
      <c r="E48" s="188"/>
      <c r="F48" s="106"/>
      <c r="G48" s="62">
        <f t="shared" si="0"/>
        <v>117000</v>
      </c>
      <c r="H48" s="96">
        <f>교비지출세로판!H45</f>
        <v>120000</v>
      </c>
      <c r="I48" s="96" t="str">
        <f t="shared" si="1"/>
        <v xml:space="preserve"> </v>
      </c>
      <c r="J48" s="192">
        <f t="shared" si="2"/>
        <v>3000</v>
      </c>
      <c r="K48" s="31"/>
      <c r="L48" s="31"/>
      <c r="M48" s="31"/>
    </row>
    <row r="49" spans="1:13" ht="58.5" customHeight="1">
      <c r="A49" s="107"/>
      <c r="B49" s="78"/>
      <c r="C49" s="63" t="s">
        <v>195</v>
      </c>
      <c r="D49" s="48">
        <f>교비지출세로판!D46</f>
        <v>9000</v>
      </c>
      <c r="E49" s="174"/>
      <c r="F49" s="63"/>
      <c r="G49" s="62">
        <f t="shared" si="0"/>
        <v>9000</v>
      </c>
      <c r="H49" s="48">
        <f>교비지출세로판!H46</f>
        <v>12000</v>
      </c>
      <c r="I49" s="48" t="str">
        <f t="shared" si="1"/>
        <v xml:space="preserve"> </v>
      </c>
      <c r="J49" s="181">
        <f t="shared" si="2"/>
        <v>3000</v>
      </c>
      <c r="K49" s="31"/>
      <c r="L49" s="31"/>
      <c r="M49" s="31"/>
    </row>
    <row r="50" spans="1:13" ht="66.75" customHeight="1">
      <c r="A50" s="107"/>
      <c r="B50" s="369"/>
      <c r="C50" s="44" t="s">
        <v>196</v>
      </c>
      <c r="D50" s="62">
        <f>교비지출세로판!D47</f>
        <v>55000</v>
      </c>
      <c r="E50" s="172"/>
      <c r="F50" s="44"/>
      <c r="G50" s="62">
        <f t="shared" si="0"/>
        <v>55000</v>
      </c>
      <c r="H50" s="62">
        <f>교비지출세로판!H47</f>
        <v>34000</v>
      </c>
      <c r="I50" s="62">
        <f t="shared" si="1"/>
        <v>21000</v>
      </c>
      <c r="J50" s="183" t="str">
        <f t="shared" si="2"/>
        <v xml:space="preserve"> </v>
      </c>
      <c r="K50" s="31"/>
      <c r="L50" s="31"/>
      <c r="M50" s="31"/>
    </row>
    <row r="51" spans="1:13" ht="36" customHeight="1">
      <c r="A51" s="346"/>
      <c r="B51" s="369"/>
      <c r="C51" s="44" t="s">
        <v>197</v>
      </c>
      <c r="D51" s="62">
        <f>교비지출세로판!D48</f>
        <v>3000</v>
      </c>
      <c r="E51" s="172"/>
      <c r="F51" s="44"/>
      <c r="G51" s="62">
        <f t="shared" si="0"/>
        <v>3000</v>
      </c>
      <c r="H51" s="62">
        <f>교비지출세로판!H48</f>
        <v>3000</v>
      </c>
      <c r="I51" s="62" t="str">
        <f t="shared" si="1"/>
        <v xml:space="preserve"> </v>
      </c>
      <c r="J51" s="183" t="str">
        <f t="shared" si="2"/>
        <v xml:space="preserve"> </v>
      </c>
      <c r="K51" s="31"/>
      <c r="L51" s="31"/>
      <c r="M51" s="31"/>
    </row>
    <row r="52" spans="1:13" ht="36" customHeight="1">
      <c r="A52" s="347"/>
      <c r="B52" s="370"/>
      <c r="C52" s="63" t="s">
        <v>198</v>
      </c>
      <c r="D52" s="48">
        <f>교비지출세로판!D49</f>
        <v>40000</v>
      </c>
      <c r="E52" s="174"/>
      <c r="F52" s="63"/>
      <c r="G52" s="62">
        <f t="shared" si="0"/>
        <v>40000</v>
      </c>
      <c r="H52" s="48">
        <f>교비지출세로판!H49</f>
        <v>73000</v>
      </c>
      <c r="I52" s="48" t="str">
        <f t="shared" si="1"/>
        <v xml:space="preserve"> </v>
      </c>
      <c r="J52" s="181">
        <f t="shared" si="2"/>
        <v>33000</v>
      </c>
      <c r="K52" s="31"/>
      <c r="L52" s="31"/>
      <c r="M52" s="31"/>
    </row>
    <row r="53" spans="1:13" ht="30" customHeight="1">
      <c r="A53" s="73" t="s">
        <v>199</v>
      </c>
      <c r="B53" s="45"/>
      <c r="C53" s="45"/>
      <c r="D53" s="62">
        <f>SUM(D54,D57,D64)</f>
        <v>1522000</v>
      </c>
      <c r="E53" s="171">
        <f>SUM(E54,E57,E64)</f>
        <v>125000</v>
      </c>
      <c r="F53" s="45"/>
      <c r="G53" s="62">
        <f t="shared" si="0"/>
        <v>1647000</v>
      </c>
      <c r="H53" s="62">
        <f>SUM(H54,H57,H64)</f>
        <v>1938000</v>
      </c>
      <c r="I53" s="62" t="str">
        <f t="shared" si="1"/>
        <v xml:space="preserve"> </v>
      </c>
      <c r="J53" s="183">
        <f t="shared" si="2"/>
        <v>291000</v>
      </c>
      <c r="K53" s="31"/>
      <c r="L53" s="31"/>
      <c r="M53" s="31"/>
    </row>
    <row r="54" spans="1:13" ht="30" customHeight="1">
      <c r="A54" s="107"/>
      <c r="B54" s="63" t="s">
        <v>200</v>
      </c>
      <c r="C54" s="80"/>
      <c r="D54" s="48">
        <f>SUM(D55:D56)</f>
        <v>164000</v>
      </c>
      <c r="E54" s="178"/>
      <c r="F54" s="80"/>
      <c r="G54" s="48">
        <f t="shared" si="0"/>
        <v>164000</v>
      </c>
      <c r="H54" s="48">
        <f>SUM(H55:H56)</f>
        <v>174000</v>
      </c>
      <c r="I54" s="48" t="str">
        <f t="shared" si="1"/>
        <v xml:space="preserve"> </v>
      </c>
      <c r="J54" s="181">
        <f t="shared" si="2"/>
        <v>10000</v>
      </c>
      <c r="K54" s="31"/>
      <c r="L54" s="31"/>
      <c r="M54" s="31"/>
    </row>
    <row r="55" spans="1:13" ht="39" customHeight="1">
      <c r="A55" s="107"/>
      <c r="B55" s="55"/>
      <c r="C55" s="44" t="s">
        <v>201</v>
      </c>
      <c r="D55" s="62">
        <f>교비지출세로판!D52</f>
        <v>140000</v>
      </c>
      <c r="E55" s="172"/>
      <c r="F55" s="44"/>
      <c r="G55" s="62">
        <f t="shared" si="0"/>
        <v>140000</v>
      </c>
      <c r="H55" s="62">
        <f>교비지출세로판!H52</f>
        <v>150000</v>
      </c>
      <c r="I55" s="62" t="str">
        <f t="shared" si="1"/>
        <v xml:space="preserve"> </v>
      </c>
      <c r="J55" s="183">
        <f t="shared" si="2"/>
        <v>10000</v>
      </c>
      <c r="K55" s="31"/>
      <c r="L55" s="31"/>
      <c r="M55" s="31"/>
    </row>
    <row r="56" spans="1:13" ht="47.25" customHeight="1">
      <c r="A56" s="346"/>
      <c r="B56" s="68"/>
      <c r="C56" s="44" t="s">
        <v>413</v>
      </c>
      <c r="D56" s="62">
        <f>교비지출세로판!D53</f>
        <v>24000</v>
      </c>
      <c r="E56" s="172"/>
      <c r="F56" s="44"/>
      <c r="G56" s="62">
        <f t="shared" si="0"/>
        <v>24000</v>
      </c>
      <c r="H56" s="62">
        <f>교비지출세로판!H53</f>
        <v>24000</v>
      </c>
      <c r="I56" s="62" t="str">
        <f t="shared" si="1"/>
        <v xml:space="preserve"> </v>
      </c>
      <c r="J56" s="183" t="str">
        <f t="shared" si="2"/>
        <v xml:space="preserve"> </v>
      </c>
      <c r="K56" s="31"/>
      <c r="L56" s="31"/>
      <c r="M56" s="31"/>
    </row>
    <row r="57" spans="1:13" ht="30" customHeight="1">
      <c r="A57" s="346"/>
      <c r="B57" s="44" t="s">
        <v>204</v>
      </c>
      <c r="C57" s="63"/>
      <c r="D57" s="48">
        <f>SUM(D58:D63)</f>
        <v>1341000</v>
      </c>
      <c r="E57" s="174">
        <f>SUM(E58,E59)</f>
        <v>125000</v>
      </c>
      <c r="F57" s="63"/>
      <c r="G57" s="62">
        <f t="shared" si="0"/>
        <v>1466000</v>
      </c>
      <c r="H57" s="48">
        <f>SUM(H58:H63)</f>
        <v>1747000</v>
      </c>
      <c r="I57" s="48" t="str">
        <f t="shared" si="1"/>
        <v xml:space="preserve"> </v>
      </c>
      <c r="J57" s="181">
        <f t="shared" si="2"/>
        <v>281000</v>
      </c>
      <c r="K57" s="31"/>
      <c r="L57" s="31"/>
      <c r="M57" s="31"/>
    </row>
    <row r="58" spans="1:13" ht="50.25" customHeight="1">
      <c r="A58" s="143"/>
      <c r="B58" s="373"/>
      <c r="C58" s="44" t="s">
        <v>356</v>
      </c>
      <c r="D58" s="62">
        <f>교비지출세로판!D55</f>
        <v>720000</v>
      </c>
      <c r="E58" s="172">
        <f>교비지출세로판!E55</f>
        <v>45000</v>
      </c>
      <c r="F58" s="44"/>
      <c r="G58" s="62">
        <f t="shared" si="0"/>
        <v>765000</v>
      </c>
      <c r="H58" s="62">
        <v>960000</v>
      </c>
      <c r="I58" s="62" t="str">
        <f t="shared" si="1"/>
        <v xml:space="preserve"> </v>
      </c>
      <c r="J58" s="183">
        <f t="shared" si="2"/>
        <v>195000</v>
      </c>
      <c r="K58" s="31"/>
      <c r="L58" s="31"/>
      <c r="M58" s="31"/>
    </row>
    <row r="59" spans="1:13" ht="50.25" customHeight="1">
      <c r="A59" s="143"/>
      <c r="B59" s="369"/>
      <c r="C59" s="94" t="s">
        <v>357</v>
      </c>
      <c r="D59" s="95">
        <f>교비지출세로판!D56</f>
        <v>480000</v>
      </c>
      <c r="E59" s="187">
        <f>교비지출세로판!E56</f>
        <v>80000</v>
      </c>
      <c r="F59" s="94"/>
      <c r="G59" s="62">
        <f t="shared" si="0"/>
        <v>560000</v>
      </c>
      <c r="H59" s="95">
        <v>642000</v>
      </c>
      <c r="I59" s="95" t="str">
        <f t="shared" si="1"/>
        <v xml:space="preserve"> </v>
      </c>
      <c r="J59" s="193">
        <f t="shared" si="2"/>
        <v>82000</v>
      </c>
      <c r="K59" s="31"/>
      <c r="L59" s="31"/>
      <c r="M59" s="31"/>
    </row>
    <row r="60" spans="1:13" ht="49.5" customHeight="1">
      <c r="A60" s="143"/>
      <c r="B60" s="369"/>
      <c r="C60" s="44" t="s">
        <v>205</v>
      </c>
      <c r="D60" s="62">
        <f>교비지출세로판!D57</f>
        <v>12000</v>
      </c>
      <c r="E60" s="172"/>
      <c r="F60" s="44"/>
      <c r="G60" s="62">
        <f t="shared" si="0"/>
        <v>12000</v>
      </c>
      <c r="H60" s="62">
        <f>교비지출세로판!H57</f>
        <v>12000</v>
      </c>
      <c r="I60" s="62" t="str">
        <f t="shared" si="1"/>
        <v xml:space="preserve"> </v>
      </c>
      <c r="J60" s="183" t="str">
        <f t="shared" si="2"/>
        <v xml:space="preserve"> </v>
      </c>
      <c r="K60" s="31"/>
      <c r="L60" s="31"/>
      <c r="M60" s="31"/>
    </row>
    <row r="61" spans="1:13" ht="41.25" customHeight="1">
      <c r="A61" s="346"/>
      <c r="B61" s="369"/>
      <c r="C61" s="44" t="s">
        <v>206</v>
      </c>
      <c r="D61" s="62">
        <f>교비지출세로판!D58</f>
        <v>5000</v>
      </c>
      <c r="E61" s="172"/>
      <c r="F61" s="44"/>
      <c r="G61" s="62">
        <f t="shared" si="0"/>
        <v>5000</v>
      </c>
      <c r="H61" s="62">
        <f>교비지출세로판!H58</f>
        <v>3000</v>
      </c>
      <c r="I61" s="62">
        <f t="shared" si="1"/>
        <v>2000</v>
      </c>
      <c r="J61" s="183" t="str">
        <f t="shared" si="2"/>
        <v xml:space="preserve"> </v>
      </c>
      <c r="K61" s="31"/>
      <c r="L61" s="31"/>
      <c r="M61" s="31"/>
    </row>
    <row r="62" spans="1:13" ht="51.75" customHeight="1">
      <c r="A62" s="346"/>
      <c r="B62" s="369"/>
      <c r="C62" s="44" t="s">
        <v>208</v>
      </c>
      <c r="D62" s="62">
        <f>교비지출세로판!D59</f>
        <v>52000</v>
      </c>
      <c r="E62" s="172"/>
      <c r="F62" s="44"/>
      <c r="G62" s="62">
        <f t="shared" si="0"/>
        <v>52000</v>
      </c>
      <c r="H62" s="62">
        <f>교비지출세로판!H59</f>
        <v>52000</v>
      </c>
      <c r="I62" s="62" t="str">
        <f t="shared" si="1"/>
        <v xml:space="preserve"> </v>
      </c>
      <c r="J62" s="183" t="str">
        <f t="shared" si="2"/>
        <v xml:space="preserve"> </v>
      </c>
      <c r="K62" s="31"/>
      <c r="L62" s="31"/>
      <c r="M62" s="31"/>
    </row>
    <row r="63" spans="1:13" ht="36" customHeight="1">
      <c r="A63" s="346"/>
      <c r="B63" s="370"/>
      <c r="C63" s="106" t="s">
        <v>209</v>
      </c>
      <c r="D63" s="96">
        <f>교비지출세로판!D60</f>
        <v>72000</v>
      </c>
      <c r="E63" s="188"/>
      <c r="F63" s="106"/>
      <c r="G63" s="62">
        <f t="shared" si="0"/>
        <v>72000</v>
      </c>
      <c r="H63" s="96">
        <f>교비지출세로판!H60</f>
        <v>78000</v>
      </c>
      <c r="I63" s="96" t="str">
        <f t="shared" si="1"/>
        <v xml:space="preserve"> </v>
      </c>
      <c r="J63" s="192">
        <f t="shared" si="2"/>
        <v>6000</v>
      </c>
      <c r="K63" s="31"/>
      <c r="L63" s="31"/>
      <c r="M63" s="31"/>
    </row>
    <row r="64" spans="1:13" ht="30" customHeight="1">
      <c r="A64" s="143"/>
      <c r="B64" s="63" t="s">
        <v>210</v>
      </c>
      <c r="C64" s="63"/>
      <c r="D64" s="48">
        <f>SUM(D65:D66)</f>
        <v>17000</v>
      </c>
      <c r="E64" s="174"/>
      <c r="F64" s="63"/>
      <c r="G64" s="62">
        <f t="shared" si="0"/>
        <v>17000</v>
      </c>
      <c r="H64" s="48">
        <f>SUM(H65:H66)</f>
        <v>17000</v>
      </c>
      <c r="I64" s="48" t="str">
        <f t="shared" si="1"/>
        <v xml:space="preserve"> </v>
      </c>
      <c r="J64" s="181" t="str">
        <f t="shared" si="2"/>
        <v xml:space="preserve"> </v>
      </c>
      <c r="K64" s="31"/>
      <c r="L64" s="31"/>
      <c r="M64" s="31"/>
    </row>
    <row r="65" spans="1:13" ht="30" customHeight="1">
      <c r="A65" s="278"/>
      <c r="B65" s="101"/>
      <c r="C65" s="44" t="s">
        <v>211</v>
      </c>
      <c r="D65" s="62">
        <f>교비지출세로판!D62</f>
        <v>10000</v>
      </c>
      <c r="E65" s="172"/>
      <c r="F65" s="44"/>
      <c r="G65" s="62">
        <f t="shared" si="0"/>
        <v>10000</v>
      </c>
      <c r="H65" s="62">
        <v>10000</v>
      </c>
      <c r="I65" s="62" t="str">
        <f t="shared" si="1"/>
        <v xml:space="preserve"> </v>
      </c>
      <c r="J65" s="183" t="str">
        <f t="shared" si="2"/>
        <v xml:space="preserve"> </v>
      </c>
      <c r="K65" s="31"/>
      <c r="L65" s="31"/>
      <c r="M65" s="31"/>
    </row>
    <row r="66" spans="1:13" ht="30" customHeight="1">
      <c r="A66" s="145"/>
      <c r="B66" s="151"/>
      <c r="C66" s="63" t="s">
        <v>213</v>
      </c>
      <c r="D66" s="48">
        <f>교비지출세로판!D63</f>
        <v>7000</v>
      </c>
      <c r="E66" s="174"/>
      <c r="F66" s="63"/>
      <c r="G66" s="48">
        <f t="shared" si="0"/>
        <v>7000</v>
      </c>
      <c r="H66" s="48">
        <v>7000</v>
      </c>
      <c r="I66" s="48" t="str">
        <f t="shared" si="1"/>
        <v xml:space="preserve"> </v>
      </c>
      <c r="J66" s="181" t="str">
        <f t="shared" si="2"/>
        <v xml:space="preserve"> </v>
      </c>
      <c r="K66" s="31"/>
      <c r="L66" s="31"/>
      <c r="M66" s="31"/>
    </row>
    <row r="67" spans="1:13" ht="30" customHeight="1">
      <c r="A67" s="113" t="s">
        <v>377</v>
      </c>
      <c r="B67" s="263"/>
      <c r="C67" s="63"/>
      <c r="D67" s="48">
        <f>D68</f>
        <v>48000</v>
      </c>
      <c r="E67" s="174"/>
      <c r="F67" s="63"/>
      <c r="G67" s="62">
        <f>D67+E67-F67</f>
        <v>48000</v>
      </c>
      <c r="H67" s="48">
        <v>1000</v>
      </c>
      <c r="I67" s="48"/>
      <c r="J67" s="181"/>
      <c r="K67" s="31"/>
      <c r="L67" s="31"/>
      <c r="M67" s="31"/>
    </row>
    <row r="68" spans="1:13" ht="30" customHeight="1">
      <c r="A68" s="261"/>
      <c r="B68" s="263" t="s">
        <v>378</v>
      </c>
      <c r="C68" s="63"/>
      <c r="D68" s="48">
        <f>D69</f>
        <v>48000</v>
      </c>
      <c r="E68" s="174"/>
      <c r="F68" s="63"/>
      <c r="G68" s="62">
        <f t="shared" si="0"/>
        <v>48000</v>
      </c>
      <c r="H68" s="48">
        <v>1000</v>
      </c>
      <c r="I68" s="48"/>
      <c r="J68" s="181"/>
      <c r="K68" s="31"/>
      <c r="L68" s="31"/>
      <c r="M68" s="31"/>
    </row>
    <row r="69" spans="1:13" ht="30" customHeight="1">
      <c r="A69" s="261"/>
      <c r="B69" s="263"/>
      <c r="C69" s="63" t="s">
        <v>379</v>
      </c>
      <c r="D69" s="48">
        <f>교비지출세로판!D66</f>
        <v>48000</v>
      </c>
      <c r="E69" s="174"/>
      <c r="F69" s="63"/>
      <c r="G69" s="62">
        <f t="shared" si="0"/>
        <v>48000</v>
      </c>
      <c r="H69" s="48">
        <v>1000</v>
      </c>
      <c r="I69" s="48"/>
      <c r="J69" s="181"/>
      <c r="K69" s="31"/>
      <c r="L69" s="31"/>
      <c r="M69" s="31"/>
    </row>
    <row r="70" spans="1:13" ht="30" customHeight="1">
      <c r="A70" s="73" t="s">
        <v>312</v>
      </c>
      <c r="B70" s="212"/>
      <c r="C70" s="63"/>
      <c r="D70" s="48"/>
      <c r="E70" s="174">
        <f>E71</f>
        <v>2485000</v>
      </c>
      <c r="F70" s="174">
        <v>2485000</v>
      </c>
      <c r="G70" s="62">
        <f t="shared" si="0"/>
        <v>0</v>
      </c>
      <c r="H70" s="48">
        <v>0</v>
      </c>
      <c r="I70" s="48"/>
      <c r="J70" s="181"/>
      <c r="K70" s="31"/>
      <c r="L70" s="31"/>
      <c r="M70" s="31"/>
    </row>
    <row r="71" spans="1:13" ht="30" customHeight="1">
      <c r="A71" s="374"/>
      <c r="B71" s="44" t="s">
        <v>313</v>
      </c>
      <c r="C71" s="63"/>
      <c r="D71" s="48"/>
      <c r="E71" s="174">
        <f>E72</f>
        <v>2485000</v>
      </c>
      <c r="F71" s="174">
        <v>2485000</v>
      </c>
      <c r="G71" s="62">
        <f t="shared" si="0"/>
        <v>0</v>
      </c>
      <c r="H71" s="48">
        <v>0</v>
      </c>
      <c r="I71" s="48"/>
      <c r="J71" s="181"/>
      <c r="K71" s="31"/>
      <c r="L71" s="31"/>
      <c r="M71" s="31"/>
    </row>
    <row r="72" spans="1:13" ht="30" customHeight="1">
      <c r="A72" s="375"/>
      <c r="B72" s="294"/>
      <c r="C72" s="44" t="s">
        <v>314</v>
      </c>
      <c r="D72" s="48"/>
      <c r="E72" s="174">
        <f>교비지출세로판!E69</f>
        <v>2485000</v>
      </c>
      <c r="F72" s="174">
        <v>2485000</v>
      </c>
      <c r="G72" s="62">
        <f t="shared" ref="G72:G94" si="3">D72+E72-F72</f>
        <v>0</v>
      </c>
      <c r="H72" s="48">
        <v>0</v>
      </c>
      <c r="I72" s="48"/>
      <c r="J72" s="181"/>
      <c r="K72" s="31"/>
      <c r="L72" s="31"/>
      <c r="M72" s="31"/>
    </row>
    <row r="73" spans="1:13" ht="30" customHeight="1">
      <c r="A73" s="73" t="s">
        <v>280</v>
      </c>
      <c r="B73" s="45"/>
      <c r="C73" s="44"/>
      <c r="D73" s="62">
        <f>SUM(D74)</f>
        <v>15000</v>
      </c>
      <c r="E73" s="172">
        <f>E74</f>
        <v>10000</v>
      </c>
      <c r="F73" s="44"/>
      <c r="G73" s="62">
        <f t="shared" si="3"/>
        <v>25000</v>
      </c>
      <c r="H73" s="62">
        <v>126000</v>
      </c>
      <c r="I73" s="62" t="str">
        <f t="shared" si="1"/>
        <v xml:space="preserve"> </v>
      </c>
      <c r="J73" s="183">
        <f t="shared" si="2"/>
        <v>101000</v>
      </c>
      <c r="K73" s="31"/>
      <c r="L73" s="31"/>
      <c r="M73" s="31"/>
    </row>
    <row r="74" spans="1:13" ht="30" customHeight="1">
      <c r="A74" s="347"/>
      <c r="B74" s="63" t="s">
        <v>216</v>
      </c>
      <c r="C74" s="63"/>
      <c r="D74" s="48">
        <f>SUM(D75)</f>
        <v>15000</v>
      </c>
      <c r="E74" s="174">
        <f>E75</f>
        <v>10000</v>
      </c>
      <c r="F74" s="63"/>
      <c r="G74" s="62">
        <f t="shared" si="3"/>
        <v>25000</v>
      </c>
      <c r="H74" s="48">
        <v>126000</v>
      </c>
      <c r="I74" s="48" t="str">
        <f t="shared" si="1"/>
        <v xml:space="preserve"> </v>
      </c>
      <c r="J74" s="181">
        <f t="shared" si="2"/>
        <v>101000</v>
      </c>
      <c r="K74" s="31"/>
      <c r="L74" s="31"/>
      <c r="M74" s="31"/>
    </row>
    <row r="75" spans="1:13" ht="30" customHeight="1">
      <c r="A75" s="372"/>
      <c r="B75" s="45"/>
      <c r="C75" s="94" t="s">
        <v>217</v>
      </c>
      <c r="D75" s="95">
        <f>교비지출세로판!D72</f>
        <v>15000</v>
      </c>
      <c r="E75" s="187">
        <f>교비지출세로판!E72</f>
        <v>10000</v>
      </c>
      <c r="F75" s="94"/>
      <c r="G75" s="62">
        <f t="shared" si="3"/>
        <v>25000</v>
      </c>
      <c r="H75" s="95">
        <v>126000</v>
      </c>
      <c r="I75" s="95" t="str">
        <f t="shared" si="1"/>
        <v xml:space="preserve"> </v>
      </c>
      <c r="J75" s="193">
        <f t="shared" si="2"/>
        <v>101000</v>
      </c>
      <c r="K75" s="31"/>
      <c r="L75" s="31"/>
      <c r="M75" s="31"/>
    </row>
    <row r="76" spans="1:13" ht="30" customHeight="1">
      <c r="A76" s="73" t="s">
        <v>218</v>
      </c>
      <c r="B76" s="45"/>
      <c r="C76" s="44"/>
      <c r="D76" s="62">
        <f>SUM(D77)</f>
        <v>0</v>
      </c>
      <c r="E76" s="172">
        <f>E77</f>
        <v>40000</v>
      </c>
      <c r="F76" s="44"/>
      <c r="G76" s="62">
        <f t="shared" si="3"/>
        <v>40000</v>
      </c>
      <c r="H76" s="62">
        <f>SUM(H77)</f>
        <v>22000</v>
      </c>
      <c r="I76" s="62">
        <f t="shared" si="1"/>
        <v>18000</v>
      </c>
      <c r="J76" s="183" t="str">
        <f t="shared" si="2"/>
        <v xml:space="preserve"> </v>
      </c>
      <c r="K76" s="31"/>
      <c r="L76" s="31"/>
      <c r="M76" s="31"/>
    </row>
    <row r="77" spans="1:13" ht="30" customHeight="1">
      <c r="A77" s="143"/>
      <c r="B77" s="63" t="s">
        <v>267</v>
      </c>
      <c r="C77" s="63"/>
      <c r="D77" s="48">
        <f>SUM(D78:D80)</f>
        <v>0</v>
      </c>
      <c r="E77" s="174">
        <f>SUM(E78:E80)</f>
        <v>40000</v>
      </c>
      <c r="F77" s="63"/>
      <c r="G77" s="62">
        <f t="shared" si="3"/>
        <v>40000</v>
      </c>
      <c r="H77" s="48">
        <f>SUM(H78:H80)</f>
        <v>22000</v>
      </c>
      <c r="I77" s="48">
        <f t="shared" si="1"/>
        <v>18000</v>
      </c>
      <c r="J77" s="181" t="str">
        <f t="shared" si="2"/>
        <v xml:space="preserve"> </v>
      </c>
      <c r="K77" s="31"/>
      <c r="L77" s="31"/>
      <c r="M77" s="31"/>
    </row>
    <row r="78" spans="1:13" ht="44.25" customHeight="1">
      <c r="A78" s="67"/>
      <c r="B78" s="78"/>
      <c r="C78" s="112" t="s">
        <v>268</v>
      </c>
      <c r="D78" s="62">
        <f>교비지출세로판!D75</f>
        <v>0</v>
      </c>
      <c r="E78" s="190">
        <f>교비지출세로판!E75</f>
        <v>0</v>
      </c>
      <c r="F78" s="112"/>
      <c r="G78" s="62">
        <f t="shared" si="3"/>
        <v>0</v>
      </c>
      <c r="H78" s="62">
        <f>교비지출세로판!H75</f>
        <v>0</v>
      </c>
      <c r="I78" s="62" t="str">
        <f>IF(G78&gt;H78,G78-H78," ")</f>
        <v xml:space="preserve"> </v>
      </c>
      <c r="J78" s="183" t="str">
        <f>IF(H78&gt;G78,H78-G78," ")</f>
        <v xml:space="preserve"> </v>
      </c>
      <c r="K78" s="31"/>
      <c r="L78" s="31"/>
      <c r="M78" s="31"/>
    </row>
    <row r="79" spans="1:13" ht="44.25" customHeight="1">
      <c r="A79" s="143"/>
      <c r="B79" s="78"/>
      <c r="C79" s="112" t="s">
        <v>269</v>
      </c>
      <c r="D79" s="62">
        <f>교비지출세로판!D76</f>
        <v>0</v>
      </c>
      <c r="E79" s="190">
        <f>교비지출세로판!E76</f>
        <v>17000</v>
      </c>
      <c r="F79" s="112"/>
      <c r="G79" s="62">
        <f t="shared" si="3"/>
        <v>17000</v>
      </c>
      <c r="H79" s="62">
        <v>7000</v>
      </c>
      <c r="I79" s="62">
        <f t="shared" ref="I79:I94" si="4">IF(G79&gt;H79,G79-H79," ")</f>
        <v>10000</v>
      </c>
      <c r="J79" s="183" t="str">
        <f t="shared" ref="J79:J94" si="5">IF(H79&gt;G79,H79-G79," ")</f>
        <v xml:space="preserve"> </v>
      </c>
      <c r="K79" s="31"/>
      <c r="L79" s="31"/>
      <c r="M79" s="31"/>
    </row>
    <row r="80" spans="1:13" ht="44.25" customHeight="1">
      <c r="A80" s="143"/>
      <c r="B80" s="80"/>
      <c r="C80" s="94" t="s">
        <v>270</v>
      </c>
      <c r="D80" s="95">
        <f>교비지출세로판!D77</f>
        <v>0</v>
      </c>
      <c r="E80" s="187">
        <f>교비지출세로판!E77</f>
        <v>23000</v>
      </c>
      <c r="F80" s="94"/>
      <c r="G80" s="62">
        <f t="shared" si="3"/>
        <v>23000</v>
      </c>
      <c r="H80" s="95">
        <v>15000</v>
      </c>
      <c r="I80" s="95">
        <f t="shared" si="4"/>
        <v>8000</v>
      </c>
      <c r="J80" s="193" t="str">
        <f t="shared" si="5"/>
        <v xml:space="preserve"> </v>
      </c>
      <c r="K80" s="31"/>
      <c r="L80" s="31"/>
      <c r="M80" s="31"/>
    </row>
    <row r="81" spans="1:13" ht="30" customHeight="1">
      <c r="A81" s="278"/>
      <c r="B81" s="44" t="s">
        <v>224</v>
      </c>
      <c r="C81" s="94"/>
      <c r="D81" s="95">
        <f>D82</f>
        <v>0</v>
      </c>
      <c r="E81" s="187"/>
      <c r="F81" s="94"/>
      <c r="G81" s="62">
        <f t="shared" si="3"/>
        <v>0</v>
      </c>
      <c r="H81" s="95">
        <f>H82</f>
        <v>0</v>
      </c>
      <c r="I81" s="95"/>
      <c r="J81" s="193"/>
      <c r="K81" s="31"/>
      <c r="L81" s="31"/>
      <c r="M81" s="31"/>
    </row>
    <row r="82" spans="1:13" ht="30" customHeight="1">
      <c r="A82" s="145"/>
      <c r="B82" s="80"/>
      <c r="C82" s="295" t="s">
        <v>414</v>
      </c>
      <c r="D82" s="95">
        <f>교비지출세로판!D79</f>
        <v>0</v>
      </c>
      <c r="E82" s="187"/>
      <c r="F82" s="94"/>
      <c r="G82" s="62">
        <f t="shared" si="3"/>
        <v>0</v>
      </c>
      <c r="H82" s="95">
        <f>교비지출세로판!H79</f>
        <v>0</v>
      </c>
      <c r="I82" s="95"/>
      <c r="J82" s="193"/>
      <c r="K82" s="31"/>
      <c r="L82" s="31"/>
      <c r="M82" s="31"/>
    </row>
    <row r="83" spans="1:13" ht="30" customHeight="1">
      <c r="A83" s="73" t="s">
        <v>226</v>
      </c>
      <c r="B83" s="45"/>
      <c r="C83" s="44"/>
      <c r="D83" s="62">
        <f>SUM(D84)</f>
        <v>4857000</v>
      </c>
      <c r="E83" s="172"/>
      <c r="F83" s="44"/>
      <c r="G83" s="62">
        <f t="shared" si="3"/>
        <v>4857000</v>
      </c>
      <c r="H83" s="62">
        <f>SUM(H84)</f>
        <v>3592000</v>
      </c>
      <c r="I83" s="62">
        <f t="shared" si="4"/>
        <v>1265000</v>
      </c>
      <c r="J83" s="183" t="str">
        <f t="shared" si="5"/>
        <v xml:space="preserve"> </v>
      </c>
      <c r="K83" s="31"/>
      <c r="L83" s="31"/>
      <c r="M83" s="31"/>
    </row>
    <row r="84" spans="1:13" ht="42" customHeight="1">
      <c r="A84" s="364"/>
      <c r="B84" s="44" t="s">
        <v>242</v>
      </c>
      <c r="C84" s="44"/>
      <c r="D84" s="62">
        <f>SUM(D85:D89)</f>
        <v>4857000</v>
      </c>
      <c r="E84" s="172"/>
      <c r="F84" s="44"/>
      <c r="G84" s="62">
        <f t="shared" si="3"/>
        <v>4857000</v>
      </c>
      <c r="H84" s="62">
        <f>SUM(H85:H89)</f>
        <v>3592000</v>
      </c>
      <c r="I84" s="62">
        <f t="shared" si="4"/>
        <v>1265000</v>
      </c>
      <c r="J84" s="183" t="str">
        <f t="shared" si="5"/>
        <v xml:space="preserve"> </v>
      </c>
      <c r="K84" s="31"/>
      <c r="L84" s="31"/>
      <c r="M84" s="31"/>
    </row>
    <row r="85" spans="1:13" ht="30" customHeight="1">
      <c r="A85" s="365"/>
      <c r="B85" s="101"/>
      <c r="C85" s="44" t="s">
        <v>227</v>
      </c>
      <c r="D85" s="62">
        <f>교비지출세로판!D82</f>
        <v>0</v>
      </c>
      <c r="E85" s="172"/>
      <c r="F85" s="44"/>
      <c r="G85" s="62">
        <f t="shared" si="3"/>
        <v>0</v>
      </c>
      <c r="H85" s="62">
        <v>0</v>
      </c>
      <c r="I85" s="62" t="str">
        <f t="shared" si="4"/>
        <v xml:space="preserve"> </v>
      </c>
      <c r="J85" s="183" t="str">
        <f t="shared" si="5"/>
        <v xml:space="preserve"> </v>
      </c>
      <c r="K85" s="31"/>
      <c r="L85" s="31"/>
      <c r="M85" s="31"/>
    </row>
    <row r="86" spans="1:13" ht="63.75" customHeight="1">
      <c r="A86" s="122"/>
      <c r="B86" s="150"/>
      <c r="C86" s="78" t="s">
        <v>228</v>
      </c>
      <c r="D86" s="58">
        <f>교비지출세로판!D83</f>
        <v>50000</v>
      </c>
      <c r="E86" s="177"/>
      <c r="F86" s="78"/>
      <c r="G86" s="48">
        <f t="shared" si="3"/>
        <v>50000</v>
      </c>
      <c r="H86" s="58">
        <f>교비지출세로판!H83</f>
        <v>88000</v>
      </c>
      <c r="I86" s="58" t="str">
        <f t="shared" si="4"/>
        <v xml:space="preserve"> </v>
      </c>
      <c r="J86" s="182">
        <f>IF(H86&gt;G86,H86-G86," ")</f>
        <v>38000</v>
      </c>
      <c r="K86" s="31"/>
      <c r="L86" s="31"/>
      <c r="M86" s="31"/>
    </row>
    <row r="87" spans="1:13" ht="52.5" customHeight="1">
      <c r="A87" s="122"/>
      <c r="B87" s="199"/>
      <c r="C87" s="44" t="s">
        <v>229</v>
      </c>
      <c r="D87" s="62">
        <f>교비지출세로판!D84</f>
        <v>9000</v>
      </c>
      <c r="E87" s="172"/>
      <c r="F87" s="44"/>
      <c r="G87" s="62">
        <f t="shared" si="3"/>
        <v>9000</v>
      </c>
      <c r="H87" s="62">
        <f>교비지출세로판!H84</f>
        <v>20000</v>
      </c>
      <c r="I87" s="62" t="str">
        <f t="shared" si="4"/>
        <v xml:space="preserve"> </v>
      </c>
      <c r="J87" s="183">
        <f t="shared" si="5"/>
        <v>11000</v>
      </c>
      <c r="K87" s="31"/>
      <c r="L87" s="31"/>
      <c r="M87" s="31"/>
    </row>
    <row r="88" spans="1:13" ht="31.5" customHeight="1">
      <c r="A88" s="122"/>
      <c r="B88" s="199"/>
      <c r="C88" s="44" t="s">
        <v>230</v>
      </c>
      <c r="D88" s="62">
        <f>교비지출세로판!D85</f>
        <v>48000</v>
      </c>
      <c r="E88" s="172"/>
      <c r="F88" s="44"/>
      <c r="G88" s="62">
        <f t="shared" si="3"/>
        <v>48000</v>
      </c>
      <c r="H88" s="62">
        <v>50000</v>
      </c>
      <c r="I88" s="62" t="str">
        <f t="shared" si="4"/>
        <v xml:space="preserve"> </v>
      </c>
      <c r="J88" s="183">
        <f t="shared" si="5"/>
        <v>2000</v>
      </c>
      <c r="K88" s="31"/>
      <c r="L88" s="31"/>
      <c r="M88" s="31"/>
    </row>
    <row r="89" spans="1:13" ht="32.25" customHeight="1">
      <c r="A89" s="113"/>
      <c r="B89" s="151"/>
      <c r="C89" s="63" t="s">
        <v>232</v>
      </c>
      <c r="D89" s="48">
        <f>교비지출세로판!D86</f>
        <v>4750000</v>
      </c>
      <c r="E89" s="174"/>
      <c r="F89" s="63"/>
      <c r="G89" s="62">
        <f t="shared" si="3"/>
        <v>4750000</v>
      </c>
      <c r="H89" s="48">
        <v>3434000</v>
      </c>
      <c r="I89" s="48">
        <f t="shared" si="4"/>
        <v>1316000</v>
      </c>
      <c r="J89" s="181" t="str">
        <f t="shared" si="5"/>
        <v xml:space="preserve"> </v>
      </c>
      <c r="K89" s="31"/>
      <c r="L89" s="31"/>
      <c r="M89" s="31"/>
    </row>
    <row r="90" spans="1:13" ht="32.25" customHeight="1">
      <c r="A90" s="114" t="s">
        <v>234</v>
      </c>
      <c r="B90" s="115"/>
      <c r="C90" s="44"/>
      <c r="D90" s="62">
        <f>SUM(D91)</f>
        <v>0</v>
      </c>
      <c r="E90" s="172"/>
      <c r="F90" s="44"/>
      <c r="G90" s="62">
        <f t="shared" si="3"/>
        <v>0</v>
      </c>
      <c r="H90" s="62">
        <f>SUM(H91)</f>
        <v>0</v>
      </c>
      <c r="I90" s="62" t="str">
        <f t="shared" si="4"/>
        <v xml:space="preserve"> </v>
      </c>
      <c r="J90" s="183" t="str">
        <f t="shared" si="5"/>
        <v xml:space="preserve"> </v>
      </c>
      <c r="K90" s="31"/>
      <c r="L90" s="31"/>
      <c r="M90" s="31"/>
    </row>
    <row r="91" spans="1:13" ht="32.25" customHeight="1">
      <c r="A91" s="116"/>
      <c r="B91" s="117" t="s">
        <v>235</v>
      </c>
      <c r="C91" s="63"/>
      <c r="D91" s="48">
        <f>SUM(D92)</f>
        <v>0</v>
      </c>
      <c r="E91" s="174"/>
      <c r="F91" s="63"/>
      <c r="G91" s="62">
        <f t="shared" si="3"/>
        <v>0</v>
      </c>
      <c r="H91" s="48">
        <f>SUM(H92)</f>
        <v>0</v>
      </c>
      <c r="I91" s="48" t="str">
        <f t="shared" si="4"/>
        <v xml:space="preserve"> </v>
      </c>
      <c r="J91" s="181" t="str">
        <f t="shared" si="5"/>
        <v xml:space="preserve"> </v>
      </c>
      <c r="K91" s="31"/>
      <c r="L91" s="31"/>
      <c r="M91" s="31"/>
    </row>
    <row r="92" spans="1:13" ht="38.25" customHeight="1">
      <c r="A92" s="118"/>
      <c r="B92" s="119"/>
      <c r="C92" s="44" t="s">
        <v>282</v>
      </c>
      <c r="D92" s="62">
        <f>교비지출세로판!D89</f>
        <v>0</v>
      </c>
      <c r="E92" s="172"/>
      <c r="F92" s="44"/>
      <c r="G92" s="62">
        <f t="shared" si="3"/>
        <v>0</v>
      </c>
      <c r="H92" s="62">
        <f>교비지출세로판!H89</f>
        <v>0</v>
      </c>
      <c r="I92" s="62" t="str">
        <f t="shared" si="4"/>
        <v xml:space="preserve"> </v>
      </c>
      <c r="J92" s="183" t="str">
        <f t="shared" si="5"/>
        <v xml:space="preserve"> </v>
      </c>
      <c r="K92" s="31"/>
      <c r="L92" s="31"/>
      <c r="M92" s="31"/>
    </row>
    <row r="93" spans="1:13" ht="32.25" customHeight="1" thickBot="1">
      <c r="A93" s="120" t="s">
        <v>236</v>
      </c>
      <c r="B93" s="349" t="s">
        <v>237</v>
      </c>
      <c r="C93" s="349"/>
      <c r="D93" s="121">
        <f>교비지출세로판!D90</f>
        <v>70000</v>
      </c>
      <c r="E93" s="191">
        <f>교비지출세로판!E90</f>
        <v>40000</v>
      </c>
      <c r="F93" s="141"/>
      <c r="G93" s="103">
        <f t="shared" si="3"/>
        <v>110000</v>
      </c>
      <c r="H93" s="121">
        <v>0</v>
      </c>
      <c r="I93" s="62">
        <f t="shared" si="4"/>
        <v>110000</v>
      </c>
      <c r="J93" s="183" t="str">
        <f t="shared" si="5"/>
        <v xml:space="preserve"> </v>
      </c>
      <c r="K93" s="31"/>
      <c r="L93" s="31"/>
      <c r="M93" s="31"/>
    </row>
    <row r="94" spans="1:13" ht="30" customHeight="1" thickBot="1">
      <c r="A94" s="366" t="s">
        <v>238</v>
      </c>
      <c r="B94" s="367"/>
      <c r="C94" s="368"/>
      <c r="D94" s="196">
        <f>SUM(D7,D25,D53,D68,D73,D76,D83,D90,D93)</f>
        <v>9450000</v>
      </c>
      <c r="E94" s="197">
        <f>SUM(E7,E25,E53,E70,E73,E76,E93)</f>
        <v>2700000</v>
      </c>
      <c r="F94" s="197">
        <v>2485000</v>
      </c>
      <c r="G94" s="196">
        <f t="shared" si="3"/>
        <v>9665000</v>
      </c>
      <c r="H94" s="196">
        <f>SUM(H7,H25,H53,H73,H67,H76,H83,H90,H93)</f>
        <v>8785000</v>
      </c>
      <c r="I94" s="196">
        <f t="shared" si="4"/>
        <v>880000</v>
      </c>
      <c r="J94" s="198" t="str">
        <f t="shared" si="5"/>
        <v xml:space="preserve"> </v>
      </c>
      <c r="K94" s="31"/>
      <c r="L94" s="31"/>
      <c r="M94" s="31"/>
    </row>
    <row r="95" spans="1:13" ht="30" customHeight="1">
      <c r="A95" s="31"/>
      <c r="B95" s="31"/>
      <c r="C95" s="31"/>
      <c r="D95" s="31"/>
      <c r="E95" s="168"/>
      <c r="F95" s="31"/>
      <c r="G95" s="31"/>
      <c r="H95" s="31"/>
      <c r="I95" s="31"/>
      <c r="J95" s="31"/>
      <c r="K95" s="31"/>
      <c r="L95" s="31"/>
      <c r="M95" s="31"/>
    </row>
  </sheetData>
  <sheetProtection password="CC3D" sheet="1" objects="1" scenarios="1"/>
  <mergeCells count="36">
    <mergeCell ref="B35:B36"/>
    <mergeCell ref="A40:A41"/>
    <mergeCell ref="B40:B41"/>
    <mergeCell ref="A74:A75"/>
    <mergeCell ref="B58:B63"/>
    <mergeCell ref="A71:A72"/>
    <mergeCell ref="A1:J1"/>
    <mergeCell ref="A2:J2"/>
    <mergeCell ref="A3:J3"/>
    <mergeCell ref="A5:C5"/>
    <mergeCell ref="G5:G6"/>
    <mergeCell ref="H5:H6"/>
    <mergeCell ref="I5:J5"/>
    <mergeCell ref="I4:J4"/>
    <mergeCell ref="B13:B14"/>
    <mergeCell ref="A19:A20"/>
    <mergeCell ref="B19:B20"/>
    <mergeCell ref="A21:A23"/>
    <mergeCell ref="A26:A27"/>
    <mergeCell ref="B27:B28"/>
    <mergeCell ref="A84:A85"/>
    <mergeCell ref="B93:C93"/>
    <mergeCell ref="A94:C94"/>
    <mergeCell ref="F5:F6"/>
    <mergeCell ref="E5:E6"/>
    <mergeCell ref="D5:D6"/>
    <mergeCell ref="A45:A47"/>
    <mergeCell ref="B45:B47"/>
    <mergeCell ref="B50:B52"/>
    <mergeCell ref="A51:A52"/>
    <mergeCell ref="A56:A57"/>
    <mergeCell ref="A61:A63"/>
    <mergeCell ref="A32:A34"/>
    <mergeCell ref="A35:A36"/>
    <mergeCell ref="A37:A38"/>
    <mergeCell ref="B37:B38"/>
  </mergeCells>
  <phoneticPr fontId="2" type="noConversion"/>
  <printOptions horizontalCentered="1"/>
  <pageMargins left="0.15748031496063" right="0.15748031496063" top="0.43307086614173201" bottom="0.39370078740157499" header="0.196850393700787" footer="0.15748031496063"/>
  <pageSetup paperSize="9" scale="92" firstPageNumber="4" orientation="landscape" useFirstPageNumber="1" horizontalDpi="300" verticalDpi="300" r:id="rId1"/>
  <headerFooter alignWithMargins="0">
    <oddFooter>&amp;C&amp;P</oddFooter>
  </headerFooter>
  <rowBreaks count="3" manualBreakCount="3">
    <brk id="29" max="9" man="1"/>
    <brk id="41" max="16383" man="1"/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34" zoomScaleNormal="100" workbookViewId="0">
      <selection activeCell="B11" sqref="B11:B12"/>
    </sheetView>
  </sheetViews>
  <sheetFormatPr defaultColWidth="9" defaultRowHeight="13.5"/>
  <cols>
    <col min="1" max="1" width="13.625" style="33" customWidth="1"/>
    <col min="2" max="2" width="14.625" style="33" customWidth="1"/>
    <col min="3" max="3" width="13.75" style="33" customWidth="1"/>
    <col min="4" max="5" width="14.375" style="33" customWidth="1"/>
    <col min="6" max="7" width="11" style="33" customWidth="1"/>
    <col min="8" max="8" width="39.125" style="33" customWidth="1"/>
    <col min="9" max="16384" width="9" style="33"/>
  </cols>
  <sheetData>
    <row r="1" spans="1:11" s="32" customFormat="1" ht="26.25" customHeight="1">
      <c r="A1" s="351" t="s">
        <v>342</v>
      </c>
      <c r="B1" s="352"/>
      <c r="C1" s="352"/>
      <c r="D1" s="352"/>
      <c r="E1" s="352"/>
      <c r="F1" s="352"/>
      <c r="G1" s="352"/>
      <c r="H1" s="352"/>
      <c r="I1" s="30"/>
      <c r="J1" s="31"/>
      <c r="K1" s="31"/>
    </row>
    <row r="2" spans="1:11" ht="15.75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1"/>
      <c r="J2" s="31"/>
      <c r="K2" s="31"/>
    </row>
    <row r="3" spans="1:11" ht="15" customHeight="1">
      <c r="A3" s="353" t="s">
        <v>262</v>
      </c>
      <c r="B3" s="353"/>
      <c r="C3" s="353"/>
      <c r="D3" s="353"/>
      <c r="E3" s="353"/>
      <c r="F3" s="353"/>
      <c r="G3" s="353"/>
      <c r="H3" s="353"/>
      <c r="I3" s="31"/>
      <c r="J3" s="31"/>
      <c r="K3" s="31"/>
    </row>
    <row r="4" spans="1:11" ht="18" customHeight="1" thickBot="1">
      <c r="A4" s="34" t="s">
        <v>89</v>
      </c>
      <c r="B4" s="31"/>
      <c r="C4" s="31"/>
      <c r="D4" s="31"/>
      <c r="E4" s="31"/>
      <c r="F4" s="31"/>
      <c r="G4" s="31"/>
      <c r="H4" s="35" t="s">
        <v>90</v>
      </c>
      <c r="I4" s="31"/>
      <c r="J4" s="31"/>
      <c r="K4" s="31"/>
    </row>
    <row r="5" spans="1:11" ht="21.75" customHeight="1">
      <c r="A5" s="354" t="s">
        <v>91</v>
      </c>
      <c r="B5" s="355"/>
      <c r="C5" s="355"/>
      <c r="D5" s="356" t="s">
        <v>343</v>
      </c>
      <c r="E5" s="355" t="s">
        <v>344</v>
      </c>
      <c r="F5" s="355" t="s">
        <v>92</v>
      </c>
      <c r="G5" s="355"/>
      <c r="H5" s="357" t="s">
        <v>93</v>
      </c>
      <c r="I5" s="31"/>
      <c r="J5" s="31"/>
      <c r="K5" s="31"/>
    </row>
    <row r="6" spans="1:11" ht="21.75" customHeight="1" thickBot="1">
      <c r="A6" s="36" t="s">
        <v>94</v>
      </c>
      <c r="B6" s="37" t="s">
        <v>95</v>
      </c>
      <c r="C6" s="37" t="s">
        <v>96</v>
      </c>
      <c r="D6" s="348"/>
      <c r="E6" s="348"/>
      <c r="F6" s="37" t="s">
        <v>97</v>
      </c>
      <c r="G6" s="37" t="s">
        <v>98</v>
      </c>
      <c r="H6" s="379"/>
      <c r="I6" s="31"/>
      <c r="J6" s="31"/>
      <c r="K6" s="31"/>
    </row>
    <row r="7" spans="1:11" ht="33" customHeight="1">
      <c r="A7" s="38" t="s">
        <v>99</v>
      </c>
      <c r="B7" s="39"/>
      <c r="C7" s="39"/>
      <c r="D7" s="40">
        <f>SUM(D8,D11)</f>
        <v>3650000</v>
      </c>
      <c r="E7" s="40">
        <f>SUM(E8,E11)</f>
        <v>3955000</v>
      </c>
      <c r="F7" s="40" t="str">
        <f>IF(D7&gt;E7,D7-E7," ")</f>
        <v xml:space="preserve"> </v>
      </c>
      <c r="G7" s="41">
        <f>IF(E7&gt;D7,E7-D7," ")</f>
        <v>305000</v>
      </c>
      <c r="H7" s="42"/>
      <c r="I7" s="31"/>
      <c r="J7" s="31"/>
      <c r="K7" s="31"/>
    </row>
    <row r="8" spans="1:11" ht="33" customHeight="1">
      <c r="A8" s="43"/>
      <c r="B8" s="44" t="s">
        <v>100</v>
      </c>
      <c r="C8" s="45"/>
      <c r="D8" s="46">
        <f>SUM(D9:D10)</f>
        <v>3575000</v>
      </c>
      <c r="E8" s="46">
        <f>SUM(E9:E10)</f>
        <v>3881000</v>
      </c>
      <c r="F8" s="47" t="str">
        <f t="shared" ref="F8:F45" si="0">IF(D8&gt;E8,D8-E8," ")</f>
        <v xml:space="preserve"> </v>
      </c>
      <c r="G8" s="48">
        <f t="shared" ref="G8:G45" si="1">IF(E8&gt;D8,E8-D8," ")</f>
        <v>306000</v>
      </c>
      <c r="H8" s="49"/>
      <c r="I8" s="31"/>
      <c r="J8" s="31"/>
      <c r="K8" s="31"/>
    </row>
    <row r="9" spans="1:11" ht="33" customHeight="1">
      <c r="A9" s="50"/>
      <c r="B9" s="349"/>
      <c r="C9" s="44" t="s">
        <v>101</v>
      </c>
      <c r="D9" s="46">
        <f>교비수입세로판!D7</f>
        <v>120000</v>
      </c>
      <c r="E9" s="46">
        <v>116000</v>
      </c>
      <c r="F9" s="47">
        <f t="shared" si="0"/>
        <v>4000</v>
      </c>
      <c r="G9" s="48" t="str">
        <f t="shared" si="1"/>
        <v xml:space="preserve"> </v>
      </c>
      <c r="H9" s="51" t="s">
        <v>381</v>
      </c>
      <c r="I9" s="31"/>
      <c r="J9" s="31"/>
      <c r="K9" s="31"/>
    </row>
    <row r="10" spans="1:11" ht="33" customHeight="1">
      <c r="A10" s="50"/>
      <c r="B10" s="349"/>
      <c r="C10" s="44" t="s">
        <v>239</v>
      </c>
      <c r="D10" s="46">
        <f>교비수입세로판!D8</f>
        <v>3455000</v>
      </c>
      <c r="E10" s="46">
        <v>3765000</v>
      </c>
      <c r="F10" s="47" t="str">
        <f t="shared" si="0"/>
        <v xml:space="preserve"> </v>
      </c>
      <c r="G10" s="48">
        <f t="shared" si="1"/>
        <v>310000</v>
      </c>
      <c r="H10" s="52" t="s">
        <v>382</v>
      </c>
      <c r="I10" s="31"/>
      <c r="J10" s="31"/>
      <c r="K10" s="31"/>
    </row>
    <row r="11" spans="1:11" ht="33" customHeight="1">
      <c r="A11" s="50"/>
      <c r="B11" s="53" t="s">
        <v>102</v>
      </c>
      <c r="C11" s="44"/>
      <c r="D11" s="46">
        <f>SUM(D12)</f>
        <v>75000</v>
      </c>
      <c r="E11" s="46">
        <f>E12</f>
        <v>74000</v>
      </c>
      <c r="F11" s="47">
        <f t="shared" si="0"/>
        <v>1000</v>
      </c>
      <c r="G11" s="48" t="str">
        <f t="shared" si="1"/>
        <v xml:space="preserve"> </v>
      </c>
      <c r="H11" s="51"/>
      <c r="I11" s="31"/>
      <c r="J11" s="31"/>
      <c r="K11" s="31"/>
    </row>
    <row r="12" spans="1:11" ht="33" customHeight="1">
      <c r="A12" s="50"/>
      <c r="B12" s="54"/>
      <c r="C12" s="55" t="s">
        <v>103</v>
      </c>
      <c r="D12" s="56">
        <f>교비수입세로판!D10</f>
        <v>75000</v>
      </c>
      <c r="E12" s="56">
        <v>74000</v>
      </c>
      <c r="F12" s="57">
        <f t="shared" si="0"/>
        <v>1000</v>
      </c>
      <c r="G12" s="58" t="str">
        <f t="shared" si="1"/>
        <v xml:space="preserve"> </v>
      </c>
      <c r="H12" s="59" t="s">
        <v>383</v>
      </c>
      <c r="I12" s="31"/>
      <c r="J12" s="31"/>
      <c r="K12" s="31"/>
    </row>
    <row r="13" spans="1:11" ht="33" customHeight="1">
      <c r="A13" s="60" t="s">
        <v>104</v>
      </c>
      <c r="B13" s="61"/>
      <c r="C13" s="44"/>
      <c r="D13" s="46">
        <f>SUM(D14,D18,D21)</f>
        <v>5536000</v>
      </c>
      <c r="E13" s="46">
        <f>SUM(E14,E18,E21)</f>
        <v>4494000</v>
      </c>
      <c r="F13" s="46">
        <f t="shared" si="0"/>
        <v>1042000</v>
      </c>
      <c r="G13" s="62" t="str">
        <f t="shared" si="1"/>
        <v xml:space="preserve"> </v>
      </c>
      <c r="H13" s="49"/>
      <c r="I13" s="31"/>
      <c r="J13" s="31"/>
      <c r="K13" s="31"/>
    </row>
    <row r="14" spans="1:11" ht="33" customHeight="1">
      <c r="A14" s="345"/>
      <c r="B14" s="63" t="s">
        <v>105</v>
      </c>
      <c r="C14" s="63"/>
      <c r="D14" s="47">
        <f>SUM(D15:D16:D17)</f>
        <v>4779000</v>
      </c>
      <c r="E14" s="47">
        <f>SUM(E15:E17)</f>
        <v>3594000</v>
      </c>
      <c r="F14" s="47">
        <f t="shared" si="0"/>
        <v>1185000</v>
      </c>
      <c r="G14" s="48" t="str">
        <f t="shared" si="1"/>
        <v xml:space="preserve"> </v>
      </c>
      <c r="H14" s="64"/>
      <c r="I14" s="31"/>
      <c r="J14" s="31"/>
      <c r="K14" s="31"/>
    </row>
    <row r="15" spans="1:11" ht="33" customHeight="1">
      <c r="A15" s="346"/>
      <c r="B15" s="65"/>
      <c r="C15" s="66" t="s">
        <v>106</v>
      </c>
      <c r="D15" s="47">
        <f>교비수입세로판!D13</f>
        <v>2134000</v>
      </c>
      <c r="E15" s="47">
        <v>1934000</v>
      </c>
      <c r="F15" s="47">
        <f t="shared" si="0"/>
        <v>200000</v>
      </c>
      <c r="G15" s="48" t="str">
        <f t="shared" si="1"/>
        <v xml:space="preserve"> </v>
      </c>
      <c r="H15" s="64" t="s">
        <v>107</v>
      </c>
      <c r="I15" s="31"/>
      <c r="J15" s="31"/>
      <c r="K15" s="31"/>
    </row>
    <row r="16" spans="1:11" ht="33" customHeight="1">
      <c r="A16" s="67"/>
      <c r="B16" s="68"/>
      <c r="C16" s="127" t="s">
        <v>243</v>
      </c>
      <c r="D16" s="46">
        <f>교비수입세로판!D14</f>
        <v>160000</v>
      </c>
      <c r="E16" s="46">
        <v>160000</v>
      </c>
      <c r="F16" s="47" t="str">
        <f t="shared" si="0"/>
        <v xml:space="preserve"> </v>
      </c>
      <c r="G16" s="48" t="str">
        <f t="shared" si="1"/>
        <v xml:space="preserve"> </v>
      </c>
      <c r="H16" s="51" t="s">
        <v>107</v>
      </c>
      <c r="I16" s="31"/>
      <c r="J16" s="31"/>
      <c r="K16" s="31"/>
    </row>
    <row r="17" spans="1:11" ht="33" customHeight="1">
      <c r="A17" s="270"/>
      <c r="B17" s="72"/>
      <c r="C17" s="127" t="s">
        <v>345</v>
      </c>
      <c r="D17" s="46">
        <f>교비수입세로판!D15</f>
        <v>2485000</v>
      </c>
      <c r="E17" s="46">
        <v>1500000</v>
      </c>
      <c r="F17" s="47">
        <f t="shared" si="0"/>
        <v>985000</v>
      </c>
      <c r="G17" s="48" t="str">
        <f t="shared" si="1"/>
        <v xml:space="preserve"> </v>
      </c>
      <c r="H17" s="51" t="s">
        <v>384</v>
      </c>
      <c r="I17" s="31"/>
      <c r="J17" s="31"/>
      <c r="K17" s="31"/>
    </row>
    <row r="18" spans="1:11" ht="33" customHeight="1">
      <c r="A18" s="278"/>
      <c r="B18" s="63" t="s">
        <v>108</v>
      </c>
      <c r="C18" s="63"/>
      <c r="D18" s="47">
        <f>SUM(D19:D20)</f>
        <v>0</v>
      </c>
      <c r="E18" s="47">
        <v>0</v>
      </c>
      <c r="F18" s="47" t="str">
        <f t="shared" si="0"/>
        <v xml:space="preserve"> </v>
      </c>
      <c r="G18" s="48" t="str">
        <f t="shared" si="1"/>
        <v xml:space="preserve"> </v>
      </c>
      <c r="H18" s="70"/>
      <c r="I18" s="31"/>
      <c r="J18" s="31"/>
      <c r="K18" s="31"/>
    </row>
    <row r="19" spans="1:11" ht="33" customHeight="1">
      <c r="A19" s="50"/>
      <c r="B19" s="349"/>
      <c r="C19" s="44" t="s">
        <v>109</v>
      </c>
      <c r="D19" s="46">
        <v>0</v>
      </c>
      <c r="E19" s="46">
        <v>0</v>
      </c>
      <c r="F19" s="47" t="str">
        <f t="shared" si="0"/>
        <v xml:space="preserve"> </v>
      </c>
      <c r="G19" s="48" t="str">
        <f t="shared" si="1"/>
        <v xml:space="preserve"> </v>
      </c>
      <c r="H19" s="51"/>
      <c r="I19" s="31"/>
      <c r="J19" s="31"/>
      <c r="K19" s="31"/>
    </row>
    <row r="20" spans="1:11" ht="33" customHeight="1">
      <c r="A20" s="270"/>
      <c r="B20" s="350"/>
      <c r="C20" s="55" t="s">
        <v>110</v>
      </c>
      <c r="D20" s="56">
        <v>0</v>
      </c>
      <c r="E20" s="56">
        <v>0</v>
      </c>
      <c r="F20" s="57" t="str">
        <f t="shared" si="0"/>
        <v xml:space="preserve"> </v>
      </c>
      <c r="G20" s="58" t="str">
        <f t="shared" si="1"/>
        <v xml:space="preserve"> </v>
      </c>
      <c r="H20" s="59"/>
      <c r="I20" s="31"/>
      <c r="J20" s="31"/>
      <c r="K20" s="31"/>
    </row>
    <row r="21" spans="1:11" ht="33" customHeight="1">
      <c r="A21" s="270"/>
      <c r="B21" s="44" t="s">
        <v>112</v>
      </c>
      <c r="C21" s="44"/>
      <c r="D21" s="46">
        <f>SUM(D22:D24)</f>
        <v>757000</v>
      </c>
      <c r="E21" s="46">
        <f>SUM(E22:E24)</f>
        <v>900000</v>
      </c>
      <c r="F21" s="46" t="str">
        <f t="shared" si="0"/>
        <v xml:space="preserve"> </v>
      </c>
      <c r="G21" s="62">
        <f t="shared" si="1"/>
        <v>143000</v>
      </c>
      <c r="H21" s="49"/>
      <c r="I21" s="31"/>
      <c r="J21" s="31"/>
      <c r="K21" s="31"/>
    </row>
    <row r="22" spans="1:11" ht="33" customHeight="1">
      <c r="A22" s="204"/>
      <c r="B22" s="63"/>
      <c r="C22" s="44" t="s">
        <v>346</v>
      </c>
      <c r="D22" s="46">
        <f>교비수입세로판!D20</f>
        <v>700000</v>
      </c>
      <c r="E22" s="46">
        <v>800000</v>
      </c>
      <c r="F22" s="47"/>
      <c r="G22" s="48"/>
      <c r="H22" s="49" t="s">
        <v>350</v>
      </c>
      <c r="I22" s="31"/>
      <c r="J22" s="31"/>
      <c r="K22" s="31"/>
    </row>
    <row r="23" spans="1:11" ht="33" customHeight="1">
      <c r="A23" s="204"/>
      <c r="B23" s="63"/>
      <c r="C23" s="44" t="s">
        <v>347</v>
      </c>
      <c r="D23" s="46">
        <f>교비수입세로판!D21</f>
        <v>57000</v>
      </c>
      <c r="E23" s="46">
        <v>100000</v>
      </c>
      <c r="F23" s="47"/>
      <c r="G23" s="48"/>
      <c r="H23" s="51" t="s">
        <v>351</v>
      </c>
      <c r="I23" s="31"/>
      <c r="J23" s="31"/>
      <c r="K23" s="31"/>
    </row>
    <row r="24" spans="1:11" ht="33" customHeight="1">
      <c r="A24" s="71"/>
      <c r="B24" s="72"/>
      <c r="C24" s="44" t="s">
        <v>349</v>
      </c>
      <c r="D24" s="46"/>
      <c r="E24" s="46">
        <v>0</v>
      </c>
      <c r="F24" s="47"/>
      <c r="G24" s="48"/>
      <c r="H24" s="51"/>
      <c r="I24" s="31"/>
      <c r="J24" s="31"/>
      <c r="K24" s="31"/>
    </row>
    <row r="25" spans="1:11" ht="33" customHeight="1">
      <c r="A25" s="73" t="s">
        <v>113</v>
      </c>
      <c r="B25" s="61"/>
      <c r="C25" s="44"/>
      <c r="D25" s="46">
        <f>SUM(D26,D28,D31)</f>
        <v>103000</v>
      </c>
      <c r="E25" s="46">
        <f>SUM(E26,E28,E31)</f>
        <v>98000</v>
      </c>
      <c r="F25" s="47">
        <f t="shared" si="0"/>
        <v>5000</v>
      </c>
      <c r="G25" s="48" t="str">
        <f t="shared" si="1"/>
        <v xml:space="preserve"> </v>
      </c>
      <c r="H25" s="49"/>
      <c r="I25" s="31"/>
      <c r="J25" s="31"/>
      <c r="K25" s="31"/>
    </row>
    <row r="26" spans="1:11" ht="33" customHeight="1">
      <c r="A26" s="74"/>
      <c r="B26" s="44" t="s">
        <v>114</v>
      </c>
      <c r="C26" s="44"/>
      <c r="D26" s="46">
        <f>SUM(D27:D27)</f>
        <v>17000</v>
      </c>
      <c r="E26" s="46">
        <f>SUM(E27:E27)</f>
        <v>17000</v>
      </c>
      <c r="F26" s="46" t="str">
        <f t="shared" si="0"/>
        <v xml:space="preserve"> </v>
      </c>
      <c r="G26" s="62" t="str">
        <f t="shared" si="1"/>
        <v xml:space="preserve"> </v>
      </c>
      <c r="H26" s="49"/>
      <c r="I26" s="31"/>
      <c r="J26" s="31"/>
      <c r="K26" s="31"/>
    </row>
    <row r="27" spans="1:11" s="76" customFormat="1" ht="33" customHeight="1" thickBot="1">
      <c r="A27" s="346"/>
      <c r="B27" s="72"/>
      <c r="C27" s="63" t="s">
        <v>115</v>
      </c>
      <c r="D27" s="47">
        <f>교비수입세로판!G24</f>
        <v>17000</v>
      </c>
      <c r="E27" s="47">
        <v>17000</v>
      </c>
      <c r="F27" s="47" t="str">
        <f t="shared" si="0"/>
        <v xml:space="preserve"> </v>
      </c>
      <c r="G27" s="48" t="str">
        <f t="shared" si="1"/>
        <v xml:space="preserve"> </v>
      </c>
      <c r="H27" s="64" t="s">
        <v>116</v>
      </c>
      <c r="I27" s="75"/>
      <c r="J27" s="75"/>
      <c r="K27" s="75"/>
    </row>
    <row r="28" spans="1:11" ht="33" customHeight="1">
      <c r="A28" s="346"/>
      <c r="B28" s="44" t="s">
        <v>117</v>
      </c>
      <c r="C28" s="44"/>
      <c r="D28" s="46">
        <f>SUM(D29:D30)</f>
        <v>77000</v>
      </c>
      <c r="E28" s="46">
        <f>SUM(E29:E30)</f>
        <v>77000</v>
      </c>
      <c r="F28" s="46" t="str">
        <f t="shared" si="0"/>
        <v xml:space="preserve"> </v>
      </c>
      <c r="G28" s="62" t="str">
        <f t="shared" si="1"/>
        <v xml:space="preserve"> </v>
      </c>
      <c r="H28" s="49"/>
      <c r="I28" s="31"/>
      <c r="J28" s="31"/>
      <c r="K28" s="31"/>
    </row>
    <row r="29" spans="1:11" ht="33" customHeight="1">
      <c r="A29" s="346"/>
      <c r="B29" s="68"/>
      <c r="C29" s="63" t="s">
        <v>118</v>
      </c>
      <c r="D29" s="47">
        <f>교비수입세로판!G26</f>
        <v>2000</v>
      </c>
      <c r="E29" s="47">
        <v>2000</v>
      </c>
      <c r="F29" s="47" t="str">
        <f t="shared" si="0"/>
        <v xml:space="preserve"> </v>
      </c>
      <c r="G29" s="48" t="str">
        <f t="shared" si="1"/>
        <v xml:space="preserve"> </v>
      </c>
      <c r="H29" s="77" t="s">
        <v>119</v>
      </c>
      <c r="I29" s="31"/>
      <c r="J29" s="31"/>
      <c r="K29" s="31"/>
    </row>
    <row r="30" spans="1:11" ht="33" customHeight="1">
      <c r="A30" s="50"/>
      <c r="B30" s="72"/>
      <c r="C30" s="63" t="s">
        <v>120</v>
      </c>
      <c r="D30" s="47">
        <f>교비수입세로판!G27</f>
        <v>75000</v>
      </c>
      <c r="E30" s="47">
        <v>75000</v>
      </c>
      <c r="F30" s="47" t="str">
        <f t="shared" si="0"/>
        <v xml:space="preserve"> </v>
      </c>
      <c r="G30" s="48" t="str">
        <f t="shared" si="1"/>
        <v xml:space="preserve"> </v>
      </c>
      <c r="H30" s="64" t="s">
        <v>385</v>
      </c>
      <c r="I30" s="31"/>
      <c r="J30" s="31"/>
      <c r="K30" s="31"/>
    </row>
    <row r="31" spans="1:11" ht="33" customHeight="1">
      <c r="A31" s="50"/>
      <c r="B31" s="44" t="s">
        <v>121</v>
      </c>
      <c r="C31" s="44"/>
      <c r="D31" s="46">
        <f>SUM(D32:D33)</f>
        <v>9000</v>
      </c>
      <c r="E31" s="46">
        <f>SUM(E32:E33)</f>
        <v>4000</v>
      </c>
      <c r="F31" s="47">
        <f>IF(D31&gt;E31,D31-E31," ")</f>
        <v>5000</v>
      </c>
      <c r="G31" s="48" t="str">
        <f t="shared" si="1"/>
        <v xml:space="preserve"> </v>
      </c>
      <c r="H31" s="49"/>
      <c r="I31" s="31"/>
      <c r="J31" s="31"/>
      <c r="K31" s="31"/>
    </row>
    <row r="32" spans="1:11" ht="33" customHeight="1">
      <c r="A32" s="278"/>
      <c r="B32" s="44"/>
      <c r="C32" s="44" t="s">
        <v>352</v>
      </c>
      <c r="D32" s="46">
        <f>교비수입세로판!G29</f>
        <v>5000</v>
      </c>
      <c r="E32" s="46">
        <v>2000</v>
      </c>
      <c r="F32" s="46">
        <f t="shared" si="0"/>
        <v>3000</v>
      </c>
      <c r="G32" s="62" t="str">
        <f t="shared" si="1"/>
        <v xml:space="preserve"> </v>
      </c>
      <c r="H32" s="51" t="s">
        <v>122</v>
      </c>
      <c r="I32" s="31"/>
      <c r="J32" s="31"/>
      <c r="K32" s="31"/>
    </row>
    <row r="33" spans="1:11" ht="33" customHeight="1">
      <c r="A33" s="50"/>
      <c r="B33" s="78"/>
      <c r="C33" s="78" t="s">
        <v>353</v>
      </c>
      <c r="D33" s="57">
        <f>교비수입세로판!G30</f>
        <v>4000</v>
      </c>
      <c r="E33" s="57">
        <v>2000</v>
      </c>
      <c r="F33" s="57">
        <f t="shared" si="0"/>
        <v>2000</v>
      </c>
      <c r="G33" s="58" t="str">
        <f t="shared" si="1"/>
        <v xml:space="preserve"> </v>
      </c>
      <c r="H33" s="79" t="s">
        <v>245</v>
      </c>
      <c r="I33" s="31"/>
      <c r="J33" s="31"/>
      <c r="K33" s="31"/>
    </row>
    <row r="34" spans="1:11" ht="33" customHeight="1">
      <c r="A34" s="73" t="s">
        <v>123</v>
      </c>
      <c r="B34" s="45"/>
      <c r="C34" s="45"/>
      <c r="D34" s="46">
        <f>SUM(D35,D37)</f>
        <v>29000</v>
      </c>
      <c r="E34" s="46">
        <f>SUM(E35,E37)</f>
        <v>26000</v>
      </c>
      <c r="F34" s="46">
        <f t="shared" si="0"/>
        <v>3000</v>
      </c>
      <c r="G34" s="62" t="str">
        <f t="shared" si="1"/>
        <v xml:space="preserve"> </v>
      </c>
      <c r="H34" s="49"/>
      <c r="I34" s="31"/>
      <c r="J34" s="31"/>
      <c r="K34" s="31"/>
    </row>
    <row r="35" spans="1:11" ht="33" customHeight="1">
      <c r="A35" s="345"/>
      <c r="B35" s="44" t="s">
        <v>124</v>
      </c>
      <c r="C35" s="45"/>
      <c r="D35" s="46">
        <f>SUM(D36)</f>
        <v>25000</v>
      </c>
      <c r="E35" s="46">
        <f>SUM(E36)</f>
        <v>25000</v>
      </c>
      <c r="F35" s="46" t="str">
        <f t="shared" si="0"/>
        <v xml:space="preserve"> </v>
      </c>
      <c r="G35" s="62" t="str">
        <f t="shared" si="1"/>
        <v xml:space="preserve"> </v>
      </c>
      <c r="H35" s="49"/>
      <c r="I35" s="31"/>
      <c r="J35" s="31"/>
      <c r="K35" s="31"/>
    </row>
    <row r="36" spans="1:11" s="76" customFormat="1" ht="33" customHeight="1" thickBot="1">
      <c r="A36" s="346"/>
      <c r="B36" s="45"/>
      <c r="C36" s="44" t="s">
        <v>125</v>
      </c>
      <c r="D36" s="46">
        <f>교비수입세로판!D33</f>
        <v>25000</v>
      </c>
      <c r="E36" s="46">
        <v>25000</v>
      </c>
      <c r="F36" s="47" t="str">
        <f t="shared" si="0"/>
        <v xml:space="preserve"> </v>
      </c>
      <c r="G36" s="48" t="str">
        <f>IF(E36&gt;D36,E36-D36," ")</f>
        <v xml:space="preserve"> </v>
      </c>
      <c r="H36" s="51"/>
      <c r="I36" s="75"/>
      <c r="J36" s="75"/>
      <c r="K36" s="75"/>
    </row>
    <row r="37" spans="1:11" ht="33" customHeight="1">
      <c r="A37" s="346"/>
      <c r="B37" s="44" t="s">
        <v>126</v>
      </c>
      <c r="C37" s="44"/>
      <c r="D37" s="46">
        <f>SUM(D38)</f>
        <v>4000</v>
      </c>
      <c r="E37" s="46">
        <f>SUM(E38)</f>
        <v>1000</v>
      </c>
      <c r="F37" s="46">
        <f t="shared" si="0"/>
        <v>3000</v>
      </c>
      <c r="G37" s="62" t="str">
        <f t="shared" si="1"/>
        <v xml:space="preserve"> </v>
      </c>
      <c r="H37" s="49"/>
      <c r="I37" s="31"/>
      <c r="J37" s="31"/>
      <c r="K37" s="31"/>
    </row>
    <row r="38" spans="1:11" ht="33" customHeight="1">
      <c r="A38" s="347"/>
      <c r="B38" s="80"/>
      <c r="C38" s="63" t="s">
        <v>127</v>
      </c>
      <c r="D38" s="47">
        <f>교비수입세로판!G35</f>
        <v>4000</v>
      </c>
      <c r="E38" s="47">
        <v>1000</v>
      </c>
      <c r="F38" s="47">
        <f t="shared" si="0"/>
        <v>3000</v>
      </c>
      <c r="G38" s="48" t="str">
        <f t="shared" si="1"/>
        <v xml:space="preserve"> </v>
      </c>
      <c r="H38" s="64"/>
      <c r="I38" s="31"/>
      <c r="J38" s="31"/>
      <c r="K38" s="31"/>
    </row>
    <row r="39" spans="1:11" ht="33" customHeight="1">
      <c r="A39" s="81" t="s">
        <v>128</v>
      </c>
      <c r="B39" s="80"/>
      <c r="C39" s="80"/>
      <c r="D39" s="47">
        <f>D40</f>
        <v>0</v>
      </c>
      <c r="E39" s="47">
        <f>E40</f>
        <v>0</v>
      </c>
      <c r="F39" s="47" t="str">
        <f t="shared" si="0"/>
        <v xml:space="preserve"> </v>
      </c>
      <c r="G39" s="48" t="str">
        <f t="shared" si="1"/>
        <v xml:space="preserve"> </v>
      </c>
      <c r="H39" s="70"/>
      <c r="I39" s="31"/>
      <c r="J39" s="31"/>
      <c r="K39" s="31"/>
    </row>
    <row r="40" spans="1:11" ht="33" customHeight="1">
      <c r="A40" s="43"/>
      <c r="B40" s="44" t="s">
        <v>292</v>
      </c>
      <c r="C40" s="45"/>
      <c r="D40" s="46">
        <f>SUM(D41:D42:D43)</f>
        <v>0</v>
      </c>
      <c r="E40" s="46">
        <f>SUM(E41:E42:E43)</f>
        <v>0</v>
      </c>
      <c r="F40" s="47" t="str">
        <f t="shared" si="0"/>
        <v xml:space="preserve"> </v>
      </c>
      <c r="G40" s="48" t="str">
        <f t="shared" si="1"/>
        <v xml:space="preserve"> </v>
      </c>
      <c r="H40" s="49"/>
      <c r="I40" s="31"/>
      <c r="J40" s="31"/>
      <c r="K40" s="31"/>
    </row>
    <row r="41" spans="1:11" ht="33" customHeight="1">
      <c r="A41" s="50"/>
      <c r="B41" s="55"/>
      <c r="C41" s="44" t="s">
        <v>129</v>
      </c>
      <c r="D41" s="46"/>
      <c r="E41" s="46">
        <v>0</v>
      </c>
      <c r="F41" s="47" t="str">
        <f t="shared" si="0"/>
        <v xml:space="preserve"> </v>
      </c>
      <c r="G41" s="48" t="str">
        <f t="shared" si="1"/>
        <v xml:space="preserve"> </v>
      </c>
      <c r="H41" s="49"/>
      <c r="I41" s="31"/>
      <c r="J41" s="31"/>
      <c r="K41" s="31"/>
    </row>
    <row r="42" spans="1:11" ht="33" customHeight="1">
      <c r="A42" s="50"/>
      <c r="B42" s="78"/>
      <c r="C42" s="55" t="s">
        <v>130</v>
      </c>
      <c r="D42" s="56">
        <v>0</v>
      </c>
      <c r="E42" s="56">
        <v>0</v>
      </c>
      <c r="F42" s="57" t="str">
        <f t="shared" si="0"/>
        <v xml:space="preserve"> </v>
      </c>
      <c r="G42" s="58" t="str">
        <f t="shared" si="1"/>
        <v xml:space="preserve"> </v>
      </c>
      <c r="H42" s="59"/>
      <c r="I42" s="31"/>
      <c r="J42" s="31"/>
      <c r="K42" s="31"/>
    </row>
    <row r="43" spans="1:11" ht="33" customHeight="1">
      <c r="A43" s="74"/>
      <c r="B43" s="45"/>
      <c r="C43" s="44" t="s">
        <v>131</v>
      </c>
      <c r="D43" s="46"/>
      <c r="E43" s="46">
        <v>0</v>
      </c>
      <c r="F43" s="46" t="str">
        <f t="shared" si="0"/>
        <v xml:space="preserve"> </v>
      </c>
      <c r="G43" s="62" t="str">
        <f t="shared" si="1"/>
        <v xml:space="preserve"> </v>
      </c>
      <c r="H43" s="51"/>
      <c r="I43" s="31"/>
      <c r="J43" s="31"/>
      <c r="K43" s="31"/>
    </row>
    <row r="44" spans="1:11" ht="33" customHeight="1" thickBot="1">
      <c r="A44" s="82"/>
      <c r="B44" s="348" t="s">
        <v>132</v>
      </c>
      <c r="C44" s="348"/>
      <c r="D44" s="83">
        <f>교비수입세로판!D41</f>
        <v>132000</v>
      </c>
      <c r="E44" s="83">
        <v>30000</v>
      </c>
      <c r="F44" s="69">
        <f t="shared" si="0"/>
        <v>102000</v>
      </c>
      <c r="G44" s="84" t="str">
        <f t="shared" si="1"/>
        <v xml:space="preserve"> </v>
      </c>
      <c r="H44" s="85"/>
      <c r="I44" s="31"/>
      <c r="J44" s="31"/>
      <c r="K44" s="31"/>
    </row>
    <row r="45" spans="1:11" ht="33" customHeight="1" thickBot="1">
      <c r="A45" s="376" t="s">
        <v>133</v>
      </c>
      <c r="B45" s="377"/>
      <c r="C45" s="377"/>
      <c r="D45" s="86">
        <f>SUM(D7,D13,D25,D34,D39,D44)</f>
        <v>9450000</v>
      </c>
      <c r="E45" s="86">
        <f>SUM(E7,E13,E25,E34,E39,E44)</f>
        <v>8603000</v>
      </c>
      <c r="F45" s="87">
        <f t="shared" si="0"/>
        <v>847000</v>
      </c>
      <c r="G45" s="88" t="str">
        <f t="shared" si="1"/>
        <v xml:space="preserve"> </v>
      </c>
      <c r="H45" s="89"/>
    </row>
    <row r="46" spans="1:11" ht="14.25" thickTop="1"/>
    <row r="49" spans="1:8">
      <c r="A49" s="378"/>
      <c r="B49" s="378"/>
      <c r="C49" s="378"/>
      <c r="D49" s="378"/>
      <c r="E49" s="378"/>
      <c r="F49" s="378"/>
      <c r="G49" s="378"/>
      <c r="H49" s="378"/>
    </row>
  </sheetData>
  <sheetProtection password="CC3D" sheet="1" objects="1" scenarios="1"/>
  <mergeCells count="16">
    <mergeCell ref="A1:H1"/>
    <mergeCell ref="A2:H2"/>
    <mergeCell ref="A3:H3"/>
    <mergeCell ref="A5:C5"/>
    <mergeCell ref="D5:D6"/>
    <mergeCell ref="E5:E6"/>
    <mergeCell ref="F5:G5"/>
    <mergeCell ref="H5:H6"/>
    <mergeCell ref="A45:C45"/>
    <mergeCell ref="A49:H49"/>
    <mergeCell ref="B9:B10"/>
    <mergeCell ref="A14:A15"/>
    <mergeCell ref="B19:B20"/>
    <mergeCell ref="A27:A29"/>
    <mergeCell ref="A35:A38"/>
    <mergeCell ref="B44:C44"/>
  </mergeCells>
  <phoneticPr fontId="2" type="noConversion"/>
  <printOptions horizontalCentered="1"/>
  <pageMargins left="0.23622047244094491" right="0.19685039370078741" top="0.47244094488188981" bottom="0.35433070866141736" header="0.27559055118110237" footer="0.19685039370078741"/>
  <pageSetup paperSize="9" orientation="landscape" useFirstPageNumber="1" horizontalDpi="300" verticalDpi="300" r:id="rId1"/>
  <headerFooter alignWithMargins="0">
    <oddFooter>&amp;C&amp;P</oddFooter>
  </headerFooter>
  <rowBreaks count="1" manualBreakCount="1">
    <brk id="4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64" zoomScaleNormal="100" workbookViewId="0">
      <selection activeCell="B65" sqref="B65"/>
    </sheetView>
  </sheetViews>
  <sheetFormatPr defaultColWidth="9" defaultRowHeight="30" customHeight="1"/>
  <cols>
    <col min="1" max="1" width="14.25" style="33" customWidth="1"/>
    <col min="2" max="2" width="12.375" style="33" customWidth="1"/>
    <col min="3" max="3" width="12.625" style="33" customWidth="1"/>
    <col min="4" max="5" width="14.375" style="33" customWidth="1"/>
    <col min="6" max="7" width="11" style="33" customWidth="1"/>
    <col min="8" max="8" width="38" style="33" customWidth="1"/>
    <col min="9" max="16384" width="9" style="33"/>
  </cols>
  <sheetData>
    <row r="1" spans="1:11" s="32" customFormat="1" ht="30" customHeight="1">
      <c r="A1" s="351" t="s">
        <v>342</v>
      </c>
      <c r="B1" s="351"/>
      <c r="C1" s="351"/>
      <c r="D1" s="351"/>
      <c r="E1" s="351"/>
      <c r="F1" s="351"/>
      <c r="G1" s="351"/>
      <c r="H1" s="351"/>
      <c r="I1" s="30"/>
      <c r="J1" s="31"/>
      <c r="K1" s="31"/>
    </row>
    <row r="2" spans="1:11" ht="18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1"/>
      <c r="J2" s="31"/>
      <c r="K2" s="31"/>
    </row>
    <row r="3" spans="1:11" ht="21.75" customHeight="1">
      <c r="A3" s="353" t="s">
        <v>263</v>
      </c>
      <c r="B3" s="353"/>
      <c r="C3" s="353"/>
      <c r="D3" s="353"/>
      <c r="E3" s="353"/>
      <c r="F3" s="353"/>
      <c r="G3" s="353"/>
      <c r="H3" s="353"/>
      <c r="I3" s="31"/>
      <c r="J3" s="31"/>
      <c r="K3" s="31"/>
    </row>
    <row r="4" spans="1:11" ht="24" customHeight="1" thickBot="1">
      <c r="A4" s="34" t="s">
        <v>89</v>
      </c>
      <c r="B4" s="31"/>
      <c r="C4" s="31"/>
      <c r="D4" s="31"/>
      <c r="E4" s="31"/>
      <c r="F4" s="31"/>
      <c r="G4" s="31"/>
      <c r="H4" s="35" t="s">
        <v>90</v>
      </c>
      <c r="I4" s="31"/>
      <c r="J4" s="31"/>
      <c r="K4" s="31"/>
    </row>
    <row r="5" spans="1:11" ht="19.5" customHeight="1">
      <c r="A5" s="354" t="s">
        <v>91</v>
      </c>
      <c r="B5" s="355"/>
      <c r="C5" s="355"/>
      <c r="D5" s="363" t="s">
        <v>343</v>
      </c>
      <c r="E5" s="363" t="s">
        <v>355</v>
      </c>
      <c r="F5" s="355" t="s">
        <v>92</v>
      </c>
      <c r="G5" s="355"/>
      <c r="H5" s="357" t="s">
        <v>93</v>
      </c>
      <c r="I5" s="31"/>
      <c r="J5" s="31"/>
      <c r="K5" s="31"/>
    </row>
    <row r="6" spans="1:11" ht="19.5" customHeight="1" thickBot="1">
      <c r="A6" s="36" t="s">
        <v>94</v>
      </c>
      <c r="B6" s="37" t="s">
        <v>95</v>
      </c>
      <c r="C6" s="37" t="s">
        <v>96</v>
      </c>
      <c r="D6" s="360"/>
      <c r="E6" s="360"/>
      <c r="F6" s="37" t="s">
        <v>97</v>
      </c>
      <c r="G6" s="37" t="s">
        <v>98</v>
      </c>
      <c r="H6" s="379"/>
      <c r="I6" s="31"/>
      <c r="J6" s="31"/>
      <c r="K6" s="31"/>
    </row>
    <row r="7" spans="1:11" ht="30" customHeight="1">
      <c r="A7" s="38" t="s">
        <v>135</v>
      </c>
      <c r="B7" s="39"/>
      <c r="C7" s="39"/>
      <c r="D7" s="41">
        <f>SUM(D8,D17)</f>
        <v>2014000</v>
      </c>
      <c r="E7" s="41">
        <f>SUM(E8,E17)</f>
        <v>2079000</v>
      </c>
      <c r="F7" s="41" t="str">
        <f>IF(D7&gt;E7,D7-E7," ")</f>
        <v xml:space="preserve"> </v>
      </c>
      <c r="G7" s="41">
        <f>IF(E7&gt;D7,E7-D7," ")</f>
        <v>65000</v>
      </c>
      <c r="H7" s="90"/>
      <c r="I7" s="31"/>
      <c r="J7" s="31"/>
      <c r="K7" s="31"/>
    </row>
    <row r="8" spans="1:11" ht="30" customHeight="1">
      <c r="A8" s="91"/>
      <c r="B8" s="44" t="s">
        <v>136</v>
      </c>
      <c r="C8" s="45"/>
      <c r="D8" s="62">
        <f>SUM(D9:D16)</f>
        <v>1352000</v>
      </c>
      <c r="E8" s="62">
        <f>SUM(E9:E16)</f>
        <v>1394000</v>
      </c>
      <c r="F8" s="62" t="str">
        <f t="shared" ref="F8:F74" si="0">IF(D8&gt;E8,D8-E8," ")</f>
        <v xml:space="preserve"> </v>
      </c>
      <c r="G8" s="62">
        <f t="shared" ref="G8:G74" si="1">IF(E8&gt;D8,E8-D8," ")</f>
        <v>42000</v>
      </c>
      <c r="H8" s="49"/>
      <c r="I8" s="31"/>
      <c r="J8" s="31"/>
      <c r="K8" s="31"/>
    </row>
    <row r="9" spans="1:11" ht="30" customHeight="1">
      <c r="A9" s="92"/>
      <c r="B9" s="93"/>
      <c r="C9" s="94" t="s">
        <v>137</v>
      </c>
      <c r="D9" s="95">
        <f>교비지출세로판!G6</f>
        <v>440000</v>
      </c>
      <c r="E9" s="95">
        <v>500000</v>
      </c>
      <c r="F9" s="96" t="str">
        <f t="shared" si="0"/>
        <v xml:space="preserve"> </v>
      </c>
      <c r="G9" s="96">
        <f t="shared" si="1"/>
        <v>60000</v>
      </c>
      <c r="H9" s="97" t="s">
        <v>138</v>
      </c>
      <c r="I9" s="31"/>
      <c r="J9" s="31"/>
      <c r="K9" s="31"/>
    </row>
    <row r="10" spans="1:11" ht="30" customHeight="1">
      <c r="A10" s="92"/>
      <c r="B10" s="98"/>
      <c r="C10" s="44" t="s">
        <v>139</v>
      </c>
      <c r="D10" s="62">
        <f>교비지출세로판!G7</f>
        <v>170000</v>
      </c>
      <c r="E10" s="62">
        <v>210000</v>
      </c>
      <c r="F10" s="62" t="str">
        <f t="shared" si="0"/>
        <v xml:space="preserve"> </v>
      </c>
      <c r="G10" s="62">
        <f t="shared" si="1"/>
        <v>40000</v>
      </c>
      <c r="H10" s="51" t="s">
        <v>140</v>
      </c>
      <c r="I10" s="31"/>
      <c r="J10" s="31"/>
      <c r="K10" s="31"/>
    </row>
    <row r="11" spans="1:11" ht="61.5" customHeight="1">
      <c r="A11" s="92"/>
      <c r="B11" s="99"/>
      <c r="C11" s="44" t="s">
        <v>141</v>
      </c>
      <c r="D11" s="62">
        <f>교비지출세로판!G8</f>
        <v>280000</v>
      </c>
      <c r="E11" s="62">
        <v>321000</v>
      </c>
      <c r="F11" s="62" t="str">
        <f>IF(D11&gt;E11,D11-E11," ")</f>
        <v xml:space="preserve"> </v>
      </c>
      <c r="G11" s="62">
        <f t="shared" si="1"/>
        <v>41000</v>
      </c>
      <c r="H11" s="51" t="s">
        <v>415</v>
      </c>
      <c r="I11" s="31"/>
      <c r="J11" s="31"/>
      <c r="K11" s="31"/>
    </row>
    <row r="12" spans="1:11" ht="30" customHeight="1">
      <c r="A12" s="92"/>
      <c r="B12" s="98"/>
      <c r="C12" s="63" t="s">
        <v>354</v>
      </c>
      <c r="D12" s="48">
        <f>교비지출세로판!G9</f>
        <v>95000</v>
      </c>
      <c r="E12" s="48">
        <v>105000</v>
      </c>
      <c r="F12" s="48" t="str">
        <f>IF(D12&gt;E12,D12-E12," ")</f>
        <v xml:space="preserve"> </v>
      </c>
      <c r="G12" s="48">
        <f t="shared" si="1"/>
        <v>10000</v>
      </c>
      <c r="H12" s="64" t="s">
        <v>143</v>
      </c>
      <c r="I12" s="31"/>
      <c r="J12" s="31"/>
      <c r="K12" s="31"/>
    </row>
    <row r="13" spans="1:11" ht="52.5" customHeight="1">
      <c r="A13" s="92"/>
      <c r="B13" s="371"/>
      <c r="C13" s="94" t="s">
        <v>144</v>
      </c>
      <c r="D13" s="95">
        <f>교비지출세로판!D10</f>
        <v>285000</v>
      </c>
      <c r="E13" s="95">
        <v>250000</v>
      </c>
      <c r="F13" s="95">
        <f t="shared" si="0"/>
        <v>35000</v>
      </c>
      <c r="G13" s="95" t="str">
        <f t="shared" si="1"/>
        <v xml:space="preserve"> </v>
      </c>
      <c r="H13" s="100" t="s">
        <v>386</v>
      </c>
      <c r="I13" s="31"/>
      <c r="J13" s="31"/>
      <c r="K13" s="31"/>
    </row>
    <row r="14" spans="1:11" ht="30" customHeight="1">
      <c r="A14" s="92"/>
      <c r="B14" s="371"/>
      <c r="C14" s="44" t="s">
        <v>145</v>
      </c>
      <c r="D14" s="62">
        <f>교비지출세로판!G11</f>
        <v>7000</v>
      </c>
      <c r="E14" s="62">
        <f>교비지출세로판!H11</f>
        <v>7000</v>
      </c>
      <c r="F14" s="62" t="str">
        <f t="shared" si="0"/>
        <v xml:space="preserve"> </v>
      </c>
      <c r="G14" s="62" t="str">
        <f t="shared" si="1"/>
        <v xml:space="preserve"> </v>
      </c>
      <c r="H14" s="51" t="s">
        <v>146</v>
      </c>
      <c r="I14" s="31"/>
      <c r="J14" s="31"/>
      <c r="K14" s="31"/>
    </row>
    <row r="15" spans="1:11" ht="30" customHeight="1">
      <c r="A15" s="92"/>
      <c r="B15" s="98"/>
      <c r="C15" s="44" t="s">
        <v>147</v>
      </c>
      <c r="D15" s="62">
        <f>교비지출세로판!D12</f>
        <v>75000</v>
      </c>
      <c r="E15" s="62">
        <v>1000</v>
      </c>
      <c r="F15" s="62">
        <f t="shared" si="0"/>
        <v>74000</v>
      </c>
      <c r="G15" s="62" t="str">
        <f t="shared" si="1"/>
        <v xml:space="preserve"> </v>
      </c>
      <c r="H15" s="51" t="s">
        <v>293</v>
      </c>
      <c r="I15" s="31"/>
      <c r="J15" s="31"/>
      <c r="K15" s="31"/>
    </row>
    <row r="16" spans="1:11" ht="30" customHeight="1">
      <c r="A16" s="92"/>
      <c r="B16" s="99"/>
      <c r="C16" s="44" t="s">
        <v>148</v>
      </c>
      <c r="D16" s="62">
        <f>교비지출세로판!G13</f>
        <v>0</v>
      </c>
      <c r="E16" s="62">
        <f>교비지출세로판!H13</f>
        <v>0</v>
      </c>
      <c r="F16" s="62" t="str">
        <f t="shared" si="0"/>
        <v xml:space="preserve"> </v>
      </c>
      <c r="G16" s="62" t="str">
        <f t="shared" si="1"/>
        <v xml:space="preserve"> </v>
      </c>
      <c r="H16" s="51" t="s">
        <v>149</v>
      </c>
      <c r="I16" s="31"/>
      <c r="J16" s="31"/>
      <c r="K16" s="31"/>
    </row>
    <row r="17" spans="1:11" ht="30" customHeight="1">
      <c r="A17" s="278"/>
      <c r="B17" s="44" t="s">
        <v>150</v>
      </c>
      <c r="C17" s="44"/>
      <c r="D17" s="62">
        <f>SUM(D18:D24)</f>
        <v>662000</v>
      </c>
      <c r="E17" s="62">
        <f>SUM(E18:E24)</f>
        <v>685000</v>
      </c>
      <c r="F17" s="62" t="str">
        <f t="shared" si="0"/>
        <v xml:space="preserve"> </v>
      </c>
      <c r="G17" s="62">
        <f t="shared" si="1"/>
        <v>23000</v>
      </c>
      <c r="H17" s="49"/>
      <c r="I17" s="31"/>
      <c r="J17" s="31"/>
      <c r="K17" s="31"/>
    </row>
    <row r="18" spans="1:11" ht="30" customHeight="1">
      <c r="A18" s="50"/>
      <c r="B18" s="289"/>
      <c r="C18" s="106" t="s">
        <v>151</v>
      </c>
      <c r="D18" s="96">
        <f>교비지출세로판!G15</f>
        <v>225000</v>
      </c>
      <c r="E18" s="96">
        <f>교비지출세로판!H15</f>
        <v>230000</v>
      </c>
      <c r="F18" s="96" t="str">
        <f t="shared" si="0"/>
        <v xml:space="preserve"> </v>
      </c>
      <c r="G18" s="96">
        <f t="shared" si="1"/>
        <v>5000</v>
      </c>
      <c r="H18" s="77" t="s">
        <v>152</v>
      </c>
      <c r="I18" s="31"/>
      <c r="J18" s="31"/>
      <c r="K18" s="31"/>
    </row>
    <row r="19" spans="1:11" ht="36.75" customHeight="1">
      <c r="A19" s="346"/>
      <c r="B19" s="369"/>
      <c r="C19" s="63" t="s">
        <v>153</v>
      </c>
      <c r="D19" s="48">
        <f>교비지출세로판!G16</f>
        <v>115000</v>
      </c>
      <c r="E19" s="48">
        <f>교비지출세로판!H16</f>
        <v>120000</v>
      </c>
      <c r="F19" s="48" t="str">
        <f t="shared" si="0"/>
        <v xml:space="preserve"> </v>
      </c>
      <c r="G19" s="48">
        <f t="shared" si="1"/>
        <v>5000</v>
      </c>
      <c r="H19" s="64" t="s">
        <v>154</v>
      </c>
      <c r="I19" s="31"/>
      <c r="J19" s="31"/>
      <c r="K19" s="31"/>
    </row>
    <row r="20" spans="1:11" ht="41.25" customHeight="1">
      <c r="A20" s="346"/>
      <c r="B20" s="369"/>
      <c r="C20" s="63" t="s">
        <v>155</v>
      </c>
      <c r="D20" s="48">
        <f>교비지출세로판!G17</f>
        <v>120000</v>
      </c>
      <c r="E20" s="48">
        <f>교비지출세로판!H17</f>
        <v>130000</v>
      </c>
      <c r="F20" s="48" t="str">
        <f t="shared" si="0"/>
        <v xml:space="preserve"> </v>
      </c>
      <c r="G20" s="48">
        <f t="shared" si="1"/>
        <v>10000</v>
      </c>
      <c r="H20" s="64" t="s">
        <v>387</v>
      </c>
      <c r="I20" s="31"/>
      <c r="J20" s="31"/>
      <c r="K20" s="31"/>
    </row>
    <row r="21" spans="1:11" ht="39" customHeight="1">
      <c r="A21" s="346"/>
      <c r="B21" s="102"/>
      <c r="C21" s="44" t="s">
        <v>156</v>
      </c>
      <c r="D21" s="62">
        <f>교비지출세로판!G18</f>
        <v>55000</v>
      </c>
      <c r="E21" s="62">
        <f>교비지출세로판!H18</f>
        <v>55000</v>
      </c>
      <c r="F21" s="62" t="str">
        <f t="shared" si="0"/>
        <v xml:space="preserve"> </v>
      </c>
      <c r="G21" s="62" t="str">
        <f t="shared" si="1"/>
        <v xml:space="preserve"> </v>
      </c>
      <c r="H21" s="51" t="s">
        <v>388</v>
      </c>
      <c r="I21" s="31"/>
      <c r="J21" s="31"/>
      <c r="K21" s="31"/>
    </row>
    <row r="22" spans="1:11" ht="30" customHeight="1">
      <c r="A22" s="346"/>
      <c r="B22" s="102"/>
      <c r="C22" s="55" t="s">
        <v>431</v>
      </c>
      <c r="D22" s="103">
        <f>교비지출세로판!G19</f>
        <v>135000</v>
      </c>
      <c r="E22" s="103">
        <f>교비지출세로판!H19</f>
        <v>135000</v>
      </c>
      <c r="F22" s="103" t="str">
        <f t="shared" si="0"/>
        <v xml:space="preserve"> </v>
      </c>
      <c r="G22" s="103" t="str">
        <f t="shared" si="1"/>
        <v xml:space="preserve"> </v>
      </c>
      <c r="H22" s="59" t="s">
        <v>246</v>
      </c>
      <c r="I22" s="31"/>
      <c r="J22" s="31"/>
      <c r="K22" s="31"/>
    </row>
    <row r="23" spans="1:11" ht="30" customHeight="1">
      <c r="A23" s="346"/>
      <c r="B23" s="102"/>
      <c r="C23" s="55" t="s">
        <v>158</v>
      </c>
      <c r="D23" s="103">
        <f>교비지출세로판!G20</f>
        <v>2000</v>
      </c>
      <c r="E23" s="103">
        <f>교비지출세로판!H20</f>
        <v>5000</v>
      </c>
      <c r="F23" s="103" t="str">
        <f t="shared" si="0"/>
        <v xml:space="preserve"> </v>
      </c>
      <c r="G23" s="103">
        <f t="shared" si="1"/>
        <v>3000</v>
      </c>
      <c r="H23" s="59" t="s">
        <v>159</v>
      </c>
      <c r="I23" s="31"/>
      <c r="J23" s="31"/>
      <c r="K23" s="31"/>
    </row>
    <row r="24" spans="1:11" ht="43.5" customHeight="1">
      <c r="A24" s="71"/>
      <c r="B24" s="288"/>
      <c r="C24" s="44" t="s">
        <v>160</v>
      </c>
      <c r="D24" s="62">
        <f>교비지출세로판!G21</f>
        <v>10000</v>
      </c>
      <c r="E24" s="62">
        <f>교비지출세로판!H21</f>
        <v>10000</v>
      </c>
      <c r="F24" s="62" t="str">
        <f t="shared" si="0"/>
        <v xml:space="preserve"> </v>
      </c>
      <c r="G24" s="62" t="str">
        <f t="shared" si="1"/>
        <v xml:space="preserve"> </v>
      </c>
      <c r="H24" s="51" t="s">
        <v>161</v>
      </c>
      <c r="I24" s="31"/>
      <c r="J24" s="31"/>
      <c r="K24" s="31"/>
    </row>
    <row r="25" spans="1:11" ht="30" customHeight="1">
      <c r="A25" s="104" t="s">
        <v>162</v>
      </c>
      <c r="B25" s="80"/>
      <c r="C25" s="80"/>
      <c r="D25" s="48">
        <f>SUM(D26,D33,D43)</f>
        <v>924000</v>
      </c>
      <c r="E25" s="48">
        <f>SUM(E26,E33,E43)</f>
        <v>1026000</v>
      </c>
      <c r="F25" s="48" t="str">
        <f t="shared" si="0"/>
        <v xml:space="preserve"> </v>
      </c>
      <c r="G25" s="48">
        <f t="shared" si="1"/>
        <v>102000</v>
      </c>
      <c r="H25" s="70"/>
      <c r="I25" s="31"/>
      <c r="J25" s="31"/>
      <c r="K25" s="31"/>
    </row>
    <row r="26" spans="1:11" ht="30" customHeight="1">
      <c r="A26" s="345"/>
      <c r="B26" s="44" t="s">
        <v>163</v>
      </c>
      <c r="C26" s="45"/>
      <c r="D26" s="62">
        <f>SUM(D27:D32)</f>
        <v>221000</v>
      </c>
      <c r="E26" s="62">
        <f>SUM(E27:E32)</f>
        <v>246000</v>
      </c>
      <c r="F26" s="62" t="str">
        <f t="shared" si="0"/>
        <v xml:space="preserve"> </v>
      </c>
      <c r="G26" s="62">
        <f t="shared" si="1"/>
        <v>25000</v>
      </c>
      <c r="H26" s="49"/>
      <c r="I26" s="31"/>
      <c r="J26" s="31"/>
      <c r="K26" s="31"/>
    </row>
    <row r="27" spans="1:11" ht="36" customHeight="1">
      <c r="A27" s="346"/>
      <c r="B27" s="373"/>
      <c r="C27" s="63" t="s">
        <v>164</v>
      </c>
      <c r="D27" s="48">
        <f>교비지출세로판!D24</f>
        <v>80000</v>
      </c>
      <c r="E27" s="48">
        <f>교비지출세로판!H24</f>
        <v>100000</v>
      </c>
      <c r="F27" s="48" t="str">
        <f t="shared" si="0"/>
        <v xml:space="preserve"> </v>
      </c>
      <c r="G27" s="48">
        <f t="shared" si="1"/>
        <v>20000</v>
      </c>
      <c r="H27" s="64" t="s">
        <v>247</v>
      </c>
      <c r="I27" s="31"/>
      <c r="J27" s="31"/>
      <c r="K27" s="31"/>
    </row>
    <row r="28" spans="1:11" ht="36" customHeight="1">
      <c r="A28" s="67"/>
      <c r="B28" s="369"/>
      <c r="C28" s="44" t="s">
        <v>165</v>
      </c>
      <c r="D28" s="62">
        <f>교비지출세로판!G25</f>
        <v>6000</v>
      </c>
      <c r="E28" s="62">
        <f>교비지출세로판!H25</f>
        <v>6000</v>
      </c>
      <c r="F28" s="62" t="str">
        <f t="shared" si="0"/>
        <v xml:space="preserve"> </v>
      </c>
      <c r="G28" s="62" t="str">
        <f t="shared" si="1"/>
        <v xml:space="preserve"> </v>
      </c>
      <c r="H28" s="51" t="s">
        <v>166</v>
      </c>
      <c r="I28" s="31"/>
      <c r="J28" s="31"/>
      <c r="K28" s="31"/>
    </row>
    <row r="29" spans="1:11" ht="36" customHeight="1">
      <c r="A29" s="67"/>
      <c r="B29" s="300"/>
      <c r="C29" s="44" t="s">
        <v>167</v>
      </c>
      <c r="D29" s="62">
        <f>교비지출세로판!D26</f>
        <v>3000</v>
      </c>
      <c r="E29" s="62">
        <f>교비지출세로판!H26</f>
        <v>3000</v>
      </c>
      <c r="F29" s="62" t="str">
        <f t="shared" si="0"/>
        <v xml:space="preserve"> </v>
      </c>
      <c r="G29" s="62" t="str">
        <f t="shared" si="1"/>
        <v xml:space="preserve"> </v>
      </c>
      <c r="H29" s="51" t="s">
        <v>168</v>
      </c>
      <c r="I29" s="31"/>
      <c r="J29" s="31"/>
      <c r="K29" s="31"/>
    </row>
    <row r="30" spans="1:11" ht="31.5" customHeight="1">
      <c r="A30" s="299"/>
      <c r="B30" s="300"/>
      <c r="C30" s="44" t="s">
        <v>169</v>
      </c>
      <c r="D30" s="62">
        <f>교비지출세로판!D27</f>
        <v>85000</v>
      </c>
      <c r="E30" s="62">
        <f>교비지출세로판!H27</f>
        <v>90000</v>
      </c>
      <c r="F30" s="62" t="str">
        <f t="shared" si="0"/>
        <v xml:space="preserve"> </v>
      </c>
      <c r="G30" s="62">
        <f t="shared" si="1"/>
        <v>5000</v>
      </c>
      <c r="H30" s="51" t="s">
        <v>170</v>
      </c>
      <c r="I30" s="31"/>
      <c r="J30" s="31"/>
      <c r="K30" s="31"/>
    </row>
    <row r="31" spans="1:11" ht="39.75" customHeight="1">
      <c r="A31" s="299"/>
      <c r="B31" s="300"/>
      <c r="C31" s="44" t="s">
        <v>171</v>
      </c>
      <c r="D31" s="62">
        <f>교비지출세로판!D28</f>
        <v>12000</v>
      </c>
      <c r="E31" s="62">
        <v>12000</v>
      </c>
      <c r="F31" s="62" t="str">
        <f t="shared" si="0"/>
        <v xml:space="preserve"> </v>
      </c>
      <c r="G31" s="62" t="str">
        <f t="shared" si="1"/>
        <v xml:space="preserve"> </v>
      </c>
      <c r="H31" s="51" t="s">
        <v>389</v>
      </c>
      <c r="I31" s="31"/>
      <c r="J31" s="31"/>
      <c r="K31" s="31"/>
    </row>
    <row r="32" spans="1:11" ht="39" customHeight="1">
      <c r="A32" s="346"/>
      <c r="B32" s="301"/>
      <c r="C32" s="106" t="s">
        <v>172</v>
      </c>
      <c r="D32" s="96">
        <f>교비지출세로판!G29</f>
        <v>35000</v>
      </c>
      <c r="E32" s="96">
        <f>교비지출세로판!H29</f>
        <v>35000</v>
      </c>
      <c r="F32" s="96" t="str">
        <f t="shared" si="0"/>
        <v xml:space="preserve"> </v>
      </c>
      <c r="G32" s="96" t="str">
        <f t="shared" si="1"/>
        <v xml:space="preserve"> </v>
      </c>
      <c r="H32" s="77" t="s">
        <v>390</v>
      </c>
      <c r="I32" s="31"/>
      <c r="J32" s="31"/>
      <c r="K32" s="31"/>
    </row>
    <row r="33" spans="1:11" ht="40.5" customHeight="1">
      <c r="A33" s="346"/>
      <c r="B33" s="63" t="s">
        <v>173</v>
      </c>
      <c r="C33" s="63"/>
      <c r="D33" s="48">
        <f>SUM(D34:D42)</f>
        <v>331000</v>
      </c>
      <c r="E33" s="48">
        <f>SUM(E34:E42)</f>
        <v>352000</v>
      </c>
      <c r="F33" s="48" t="str">
        <f t="shared" si="0"/>
        <v xml:space="preserve"> </v>
      </c>
      <c r="G33" s="48">
        <f t="shared" si="1"/>
        <v>21000</v>
      </c>
      <c r="H33" s="70"/>
      <c r="I33" s="31"/>
      <c r="J33" s="31"/>
      <c r="K33" s="31"/>
    </row>
    <row r="34" spans="1:11" ht="57" customHeight="1">
      <c r="A34" s="346"/>
      <c r="B34" s="289"/>
      <c r="C34" s="123" t="s">
        <v>174</v>
      </c>
      <c r="D34" s="124">
        <f>교비지출세로판!D31</f>
        <v>68000</v>
      </c>
      <c r="E34" s="124">
        <f>교비지출세로판!H31</f>
        <v>70000</v>
      </c>
      <c r="F34" s="124" t="str">
        <f t="shared" si="0"/>
        <v xml:space="preserve"> </v>
      </c>
      <c r="G34" s="124">
        <f t="shared" si="1"/>
        <v>2000</v>
      </c>
      <c r="H34" s="125" t="s">
        <v>391</v>
      </c>
      <c r="I34" s="31"/>
      <c r="J34" s="31"/>
      <c r="K34" s="31"/>
    </row>
    <row r="35" spans="1:11" ht="37.5" customHeight="1">
      <c r="A35" s="346"/>
      <c r="B35" s="369"/>
      <c r="C35" s="44" t="s">
        <v>175</v>
      </c>
      <c r="D35" s="62">
        <f>교비지출세로판!D32</f>
        <v>32000</v>
      </c>
      <c r="E35" s="62">
        <f>교비지출세로판!H32</f>
        <v>35000</v>
      </c>
      <c r="F35" s="62" t="str">
        <f t="shared" si="0"/>
        <v xml:space="preserve"> </v>
      </c>
      <c r="G35" s="62">
        <f t="shared" si="1"/>
        <v>3000</v>
      </c>
      <c r="H35" s="51" t="s">
        <v>176</v>
      </c>
      <c r="I35" s="31"/>
      <c r="J35" s="31"/>
      <c r="K35" s="31"/>
    </row>
    <row r="36" spans="1:11" ht="37.5" customHeight="1">
      <c r="A36" s="346"/>
      <c r="B36" s="369"/>
      <c r="C36" s="63" t="s">
        <v>177</v>
      </c>
      <c r="D36" s="48">
        <f>교비지출세로판!D33</f>
        <v>45000</v>
      </c>
      <c r="E36" s="48">
        <f>교비지출세로판!H33</f>
        <v>50000</v>
      </c>
      <c r="F36" s="48" t="str">
        <f t="shared" si="0"/>
        <v xml:space="preserve"> </v>
      </c>
      <c r="G36" s="48">
        <f t="shared" si="1"/>
        <v>5000</v>
      </c>
      <c r="H36" s="64" t="s">
        <v>392</v>
      </c>
      <c r="I36" s="31"/>
      <c r="J36" s="31"/>
      <c r="K36" s="31"/>
    </row>
    <row r="37" spans="1:11" ht="37.5" customHeight="1">
      <c r="A37" s="346"/>
      <c r="B37" s="369"/>
      <c r="C37" s="94" t="s">
        <v>178</v>
      </c>
      <c r="D37" s="95">
        <f>교비지출세로판!D34</f>
        <v>8000</v>
      </c>
      <c r="E37" s="95">
        <f>교비지출세로판!H34</f>
        <v>9000</v>
      </c>
      <c r="F37" s="95" t="str">
        <f t="shared" si="0"/>
        <v xml:space="preserve"> </v>
      </c>
      <c r="G37" s="95">
        <f t="shared" si="1"/>
        <v>1000</v>
      </c>
      <c r="H37" s="100" t="s">
        <v>248</v>
      </c>
      <c r="I37" s="31"/>
      <c r="J37" s="31"/>
      <c r="K37" s="31"/>
    </row>
    <row r="38" spans="1:11" ht="32.25" customHeight="1">
      <c r="A38" s="346"/>
      <c r="B38" s="369"/>
      <c r="C38" s="63" t="s">
        <v>179</v>
      </c>
      <c r="D38" s="48">
        <f>교비지출세로판!D35</f>
        <v>35000</v>
      </c>
      <c r="E38" s="48">
        <f>교비지출세로판!H35</f>
        <v>40000</v>
      </c>
      <c r="F38" s="48" t="str">
        <f t="shared" si="0"/>
        <v xml:space="preserve"> </v>
      </c>
      <c r="G38" s="48">
        <f t="shared" si="1"/>
        <v>5000</v>
      </c>
      <c r="H38" s="64" t="s">
        <v>180</v>
      </c>
      <c r="I38" s="31"/>
      <c r="J38" s="31"/>
      <c r="K38" s="31"/>
    </row>
    <row r="39" spans="1:11" ht="39" customHeight="1">
      <c r="A39" s="50"/>
      <c r="B39" s="102"/>
      <c r="C39" s="63" t="s">
        <v>181</v>
      </c>
      <c r="D39" s="48">
        <f>교비지출세로판!D36</f>
        <v>88000</v>
      </c>
      <c r="E39" s="48">
        <f>교비지출세로판!H36</f>
        <v>90000</v>
      </c>
      <c r="F39" s="48" t="str">
        <f t="shared" si="0"/>
        <v xml:space="preserve"> </v>
      </c>
      <c r="G39" s="48">
        <f t="shared" si="1"/>
        <v>2000</v>
      </c>
      <c r="H39" s="64" t="s">
        <v>393</v>
      </c>
      <c r="I39" s="31"/>
      <c r="J39" s="31"/>
      <c r="K39" s="31"/>
    </row>
    <row r="40" spans="1:11" ht="42" customHeight="1">
      <c r="A40" s="346"/>
      <c r="B40" s="369"/>
      <c r="C40" s="44" t="s">
        <v>182</v>
      </c>
      <c r="D40" s="62">
        <f>교비지출세로판!D37</f>
        <v>35000</v>
      </c>
      <c r="E40" s="62">
        <f>교비지출세로판!H37</f>
        <v>37000</v>
      </c>
      <c r="F40" s="62" t="str">
        <f t="shared" si="0"/>
        <v xml:space="preserve"> </v>
      </c>
      <c r="G40" s="62">
        <f t="shared" si="1"/>
        <v>2000</v>
      </c>
      <c r="H40" s="51" t="s">
        <v>394</v>
      </c>
      <c r="I40" s="31"/>
      <c r="J40" s="31"/>
      <c r="K40" s="31"/>
    </row>
    <row r="41" spans="1:11" ht="48.75" customHeight="1">
      <c r="A41" s="346"/>
      <c r="B41" s="369"/>
      <c r="C41" s="63" t="s">
        <v>183</v>
      </c>
      <c r="D41" s="48">
        <f>교비지출세로판!G38</f>
        <v>18000</v>
      </c>
      <c r="E41" s="48">
        <f>교비지출세로판!H38</f>
        <v>20000</v>
      </c>
      <c r="F41" s="48" t="str">
        <f t="shared" si="0"/>
        <v xml:space="preserve"> </v>
      </c>
      <c r="G41" s="48">
        <f t="shared" si="1"/>
        <v>2000</v>
      </c>
      <c r="H41" s="64" t="s">
        <v>395</v>
      </c>
      <c r="I41" s="31"/>
      <c r="J41" s="31"/>
      <c r="K41" s="31"/>
    </row>
    <row r="42" spans="1:11" ht="45.75" customHeight="1">
      <c r="A42" s="278"/>
      <c r="B42" s="279"/>
      <c r="C42" s="44" t="s">
        <v>184</v>
      </c>
      <c r="D42" s="62">
        <f>교비지출세로판!G39</f>
        <v>2000</v>
      </c>
      <c r="E42" s="62">
        <f>교비지출세로판!H39</f>
        <v>1000</v>
      </c>
      <c r="F42" s="62">
        <f t="shared" si="0"/>
        <v>1000</v>
      </c>
      <c r="G42" s="62" t="str">
        <f t="shared" si="1"/>
        <v xml:space="preserve"> </v>
      </c>
      <c r="H42" s="49" t="s">
        <v>185</v>
      </c>
      <c r="I42" s="31"/>
      <c r="J42" s="31"/>
      <c r="K42" s="31"/>
    </row>
    <row r="43" spans="1:11" ht="39" customHeight="1">
      <c r="A43" s="270"/>
      <c r="B43" s="44" t="s">
        <v>186</v>
      </c>
      <c r="C43" s="44"/>
      <c r="D43" s="62">
        <f>SUM(D44:D52)</f>
        <v>372000</v>
      </c>
      <c r="E43" s="62">
        <f>SUM(E44:E52)</f>
        <v>428000</v>
      </c>
      <c r="F43" s="62" t="str">
        <f t="shared" si="0"/>
        <v xml:space="preserve"> </v>
      </c>
      <c r="G43" s="62">
        <f t="shared" si="1"/>
        <v>56000</v>
      </c>
      <c r="H43" s="49"/>
      <c r="I43" s="31"/>
      <c r="J43" s="31"/>
      <c r="K43" s="31"/>
    </row>
    <row r="44" spans="1:11" ht="61.5" customHeight="1">
      <c r="A44" s="50"/>
      <c r="B44" s="55"/>
      <c r="C44" s="78" t="s">
        <v>187</v>
      </c>
      <c r="D44" s="58">
        <f>교비지출세로판!G41</f>
        <v>65000</v>
      </c>
      <c r="E44" s="58">
        <f>교비지출세로판!H41</f>
        <v>69000</v>
      </c>
      <c r="F44" s="58" t="str">
        <f t="shared" si="0"/>
        <v xml:space="preserve"> </v>
      </c>
      <c r="G44" s="58">
        <f t="shared" si="1"/>
        <v>4000</v>
      </c>
      <c r="H44" s="79" t="s">
        <v>396</v>
      </c>
      <c r="I44" s="31"/>
      <c r="J44" s="31"/>
      <c r="K44" s="31"/>
    </row>
    <row r="45" spans="1:11" ht="41.25" customHeight="1">
      <c r="A45" s="346"/>
      <c r="B45" s="369"/>
      <c r="C45" s="94" t="s">
        <v>188</v>
      </c>
      <c r="D45" s="95">
        <f>교비지출세로판!D42</f>
        <v>2000</v>
      </c>
      <c r="E45" s="95">
        <f>교비지출세로판!H42</f>
        <v>3000</v>
      </c>
      <c r="F45" s="95" t="str">
        <f t="shared" si="0"/>
        <v xml:space="preserve"> </v>
      </c>
      <c r="G45" s="95">
        <f t="shared" si="1"/>
        <v>1000</v>
      </c>
      <c r="H45" s="100" t="s">
        <v>189</v>
      </c>
      <c r="I45" s="31"/>
      <c r="J45" s="31"/>
      <c r="K45" s="31"/>
    </row>
    <row r="46" spans="1:11" ht="57" customHeight="1">
      <c r="A46" s="346"/>
      <c r="B46" s="369"/>
      <c r="C46" s="106" t="s">
        <v>190</v>
      </c>
      <c r="D46" s="96">
        <f>교비지출세로판!D43</f>
        <v>60000</v>
      </c>
      <c r="E46" s="96">
        <f>교비지출세로판!H43</f>
        <v>94000</v>
      </c>
      <c r="F46" s="96" t="str">
        <f t="shared" si="0"/>
        <v xml:space="preserve"> </v>
      </c>
      <c r="G46" s="96">
        <f t="shared" si="1"/>
        <v>34000</v>
      </c>
      <c r="H46" s="77" t="s">
        <v>250</v>
      </c>
      <c r="I46" s="31"/>
      <c r="J46" s="31"/>
      <c r="K46" s="31"/>
    </row>
    <row r="47" spans="1:11" ht="50.25" customHeight="1">
      <c r="A47" s="346"/>
      <c r="B47" s="369"/>
      <c r="C47" s="63" t="s">
        <v>191</v>
      </c>
      <c r="D47" s="48">
        <f>교비지출세로판!G44</f>
        <v>21000</v>
      </c>
      <c r="E47" s="48">
        <f>교비지출세로판!H44</f>
        <v>21000</v>
      </c>
      <c r="F47" s="48" t="str">
        <f t="shared" si="0"/>
        <v xml:space="preserve"> </v>
      </c>
      <c r="G47" s="48" t="str">
        <f t="shared" si="1"/>
        <v xml:space="preserve"> </v>
      </c>
      <c r="H47" s="64" t="s">
        <v>192</v>
      </c>
      <c r="I47" s="31"/>
      <c r="J47" s="31"/>
      <c r="K47" s="31"/>
    </row>
    <row r="48" spans="1:11" ht="41.25" customHeight="1">
      <c r="A48" s="50"/>
      <c r="B48" s="287"/>
      <c r="C48" s="106" t="s">
        <v>193</v>
      </c>
      <c r="D48" s="96">
        <f>교비지출세로판!D45</f>
        <v>117000</v>
      </c>
      <c r="E48" s="96">
        <f>교비지출세로판!H45</f>
        <v>120000</v>
      </c>
      <c r="F48" s="96" t="str">
        <f t="shared" si="0"/>
        <v xml:space="preserve"> </v>
      </c>
      <c r="G48" s="96">
        <f t="shared" si="1"/>
        <v>3000</v>
      </c>
      <c r="H48" s="77" t="s">
        <v>194</v>
      </c>
      <c r="I48" s="31"/>
      <c r="J48" s="31"/>
      <c r="K48" s="31"/>
    </row>
    <row r="49" spans="1:11" ht="58.5" customHeight="1">
      <c r="A49" s="107"/>
      <c r="B49" s="78"/>
      <c r="C49" s="63" t="s">
        <v>195</v>
      </c>
      <c r="D49" s="48">
        <f>교비지출세로판!G46</f>
        <v>9000</v>
      </c>
      <c r="E49" s="48">
        <f>교비지출세로판!H46</f>
        <v>12000</v>
      </c>
      <c r="F49" s="48" t="str">
        <f t="shared" si="0"/>
        <v xml:space="preserve"> </v>
      </c>
      <c r="G49" s="48">
        <f t="shared" si="1"/>
        <v>3000</v>
      </c>
      <c r="H49" s="64" t="s">
        <v>397</v>
      </c>
      <c r="I49" s="31"/>
      <c r="J49" s="31"/>
      <c r="K49" s="31"/>
    </row>
    <row r="50" spans="1:11" ht="66.75" customHeight="1">
      <c r="A50" s="107"/>
      <c r="B50" s="369"/>
      <c r="C50" s="44" t="s">
        <v>196</v>
      </c>
      <c r="D50" s="62">
        <f>교비지출세로판!D47</f>
        <v>55000</v>
      </c>
      <c r="E50" s="62">
        <f>교비지출세로판!H47</f>
        <v>34000</v>
      </c>
      <c r="F50" s="62">
        <f t="shared" si="0"/>
        <v>21000</v>
      </c>
      <c r="G50" s="62" t="str">
        <f t="shared" si="1"/>
        <v xml:space="preserve"> </v>
      </c>
      <c r="H50" s="51" t="s">
        <v>398</v>
      </c>
      <c r="I50" s="31"/>
      <c r="J50" s="31"/>
      <c r="K50" s="31"/>
    </row>
    <row r="51" spans="1:11" ht="36" customHeight="1">
      <c r="A51" s="346"/>
      <c r="B51" s="369"/>
      <c r="C51" s="44" t="s">
        <v>197</v>
      </c>
      <c r="D51" s="62">
        <f>교비지출세로판!D48</f>
        <v>3000</v>
      </c>
      <c r="E51" s="62">
        <f>교비지출세로판!H48</f>
        <v>3000</v>
      </c>
      <c r="F51" s="62" t="str">
        <f t="shared" si="0"/>
        <v xml:space="preserve"> </v>
      </c>
      <c r="G51" s="62" t="str">
        <f t="shared" si="1"/>
        <v xml:space="preserve"> </v>
      </c>
      <c r="H51" s="108" t="s">
        <v>249</v>
      </c>
      <c r="I51" s="31"/>
      <c r="J51" s="31"/>
      <c r="K51" s="31"/>
    </row>
    <row r="52" spans="1:11" ht="36" customHeight="1">
      <c r="A52" s="347"/>
      <c r="B52" s="370"/>
      <c r="C52" s="63" t="s">
        <v>198</v>
      </c>
      <c r="D52" s="48">
        <f>교비지출세로판!D49</f>
        <v>40000</v>
      </c>
      <c r="E52" s="48">
        <v>72000</v>
      </c>
      <c r="F52" s="48" t="str">
        <f t="shared" si="0"/>
        <v xml:space="preserve"> </v>
      </c>
      <c r="G52" s="48">
        <f t="shared" si="1"/>
        <v>32000</v>
      </c>
      <c r="H52" s="109" t="s">
        <v>399</v>
      </c>
      <c r="I52" s="31"/>
      <c r="J52" s="31"/>
      <c r="K52" s="31"/>
    </row>
    <row r="53" spans="1:11" ht="30" customHeight="1">
      <c r="A53" s="73" t="s">
        <v>199</v>
      </c>
      <c r="B53" s="45"/>
      <c r="C53" s="45"/>
      <c r="D53" s="62">
        <f>SUM(D54,D57,D64)</f>
        <v>1522000</v>
      </c>
      <c r="E53" s="62">
        <f>SUM(E54,E57,E64)</f>
        <v>1796000</v>
      </c>
      <c r="F53" s="62" t="str">
        <f t="shared" si="0"/>
        <v xml:space="preserve"> </v>
      </c>
      <c r="G53" s="62">
        <f t="shared" si="1"/>
        <v>274000</v>
      </c>
      <c r="H53" s="49"/>
      <c r="I53" s="31"/>
      <c r="J53" s="31"/>
      <c r="K53" s="31"/>
    </row>
    <row r="54" spans="1:11" ht="30" customHeight="1">
      <c r="A54" s="107"/>
      <c r="B54" s="63" t="s">
        <v>200</v>
      </c>
      <c r="C54" s="80"/>
      <c r="D54" s="48">
        <f>SUM(D55:D56)</f>
        <v>164000</v>
      </c>
      <c r="E54" s="48">
        <f>SUM(E55:E56)</f>
        <v>174000</v>
      </c>
      <c r="F54" s="48" t="str">
        <f t="shared" si="0"/>
        <v xml:space="preserve"> </v>
      </c>
      <c r="G54" s="48">
        <f t="shared" si="1"/>
        <v>10000</v>
      </c>
      <c r="H54" s="70"/>
      <c r="I54" s="31"/>
      <c r="J54" s="31"/>
      <c r="K54" s="31"/>
    </row>
    <row r="55" spans="1:11" ht="39" customHeight="1">
      <c r="A55" s="107"/>
      <c r="B55" s="55"/>
      <c r="C55" s="44" t="s">
        <v>201</v>
      </c>
      <c r="D55" s="62">
        <f>교비지출세로판!G52</f>
        <v>140000</v>
      </c>
      <c r="E55" s="62">
        <f>교비지출세로판!H52</f>
        <v>150000</v>
      </c>
      <c r="F55" s="62" t="str">
        <f t="shared" si="0"/>
        <v xml:space="preserve"> </v>
      </c>
      <c r="G55" s="62">
        <f t="shared" si="1"/>
        <v>10000</v>
      </c>
      <c r="H55" s="51" t="s">
        <v>202</v>
      </c>
      <c r="I55" s="31"/>
      <c r="J55" s="31"/>
      <c r="K55" s="31"/>
    </row>
    <row r="56" spans="1:11" ht="47.25" customHeight="1">
      <c r="A56" s="346"/>
      <c r="B56" s="68"/>
      <c r="C56" s="44" t="s">
        <v>203</v>
      </c>
      <c r="D56" s="62">
        <f>교비지출세로판!D53</f>
        <v>24000</v>
      </c>
      <c r="E56" s="62">
        <f>교비지출세로판!H53</f>
        <v>24000</v>
      </c>
      <c r="F56" s="62" t="str">
        <f t="shared" si="0"/>
        <v xml:space="preserve"> </v>
      </c>
      <c r="G56" s="62" t="str">
        <f t="shared" si="1"/>
        <v xml:space="preserve"> </v>
      </c>
      <c r="H56" s="51" t="s">
        <v>403</v>
      </c>
      <c r="I56" s="31"/>
      <c r="J56" s="31"/>
      <c r="K56" s="31"/>
    </row>
    <row r="57" spans="1:11" ht="30" customHeight="1">
      <c r="A57" s="346"/>
      <c r="B57" s="44" t="s">
        <v>204</v>
      </c>
      <c r="C57" s="63"/>
      <c r="D57" s="48">
        <f>SUM(D58:D63)</f>
        <v>1341000</v>
      </c>
      <c r="E57" s="48">
        <f>SUM(E58:E63)</f>
        <v>1605000</v>
      </c>
      <c r="F57" s="48" t="str">
        <f t="shared" si="0"/>
        <v xml:space="preserve"> </v>
      </c>
      <c r="G57" s="48">
        <f t="shared" si="1"/>
        <v>264000</v>
      </c>
      <c r="H57" s="70"/>
      <c r="I57" s="31"/>
      <c r="J57" s="31"/>
      <c r="K57" s="31"/>
    </row>
    <row r="58" spans="1:11" ht="50.25" customHeight="1">
      <c r="A58" s="50"/>
      <c r="B58" s="110"/>
      <c r="C58" s="44" t="s">
        <v>356</v>
      </c>
      <c r="D58" s="62">
        <f>교비지출세로판!D55</f>
        <v>720000</v>
      </c>
      <c r="E58" s="62">
        <v>900000</v>
      </c>
      <c r="F58" s="62" t="str">
        <f t="shared" si="0"/>
        <v xml:space="preserve"> </v>
      </c>
      <c r="G58" s="62">
        <f t="shared" si="1"/>
        <v>180000</v>
      </c>
      <c r="H58" s="100" t="s">
        <v>400</v>
      </c>
      <c r="I58" s="31"/>
      <c r="J58" s="31"/>
      <c r="K58" s="31"/>
    </row>
    <row r="59" spans="1:11" ht="50.25" customHeight="1">
      <c r="A59" s="50"/>
      <c r="B59" s="287"/>
      <c r="C59" s="94" t="s">
        <v>357</v>
      </c>
      <c r="D59" s="95">
        <f>교비지출세로판!D56</f>
        <v>480000</v>
      </c>
      <c r="E59" s="95">
        <v>560000</v>
      </c>
      <c r="F59" s="95" t="str">
        <f t="shared" si="0"/>
        <v xml:space="preserve"> </v>
      </c>
      <c r="G59" s="95">
        <f t="shared" si="1"/>
        <v>80000</v>
      </c>
      <c r="H59" s="100" t="s">
        <v>401</v>
      </c>
      <c r="I59" s="31"/>
      <c r="J59" s="31"/>
      <c r="K59" s="31"/>
    </row>
    <row r="60" spans="1:11" ht="49.5" customHeight="1">
      <c r="A60" s="277"/>
      <c r="B60" s="369"/>
      <c r="C60" s="44" t="s">
        <v>205</v>
      </c>
      <c r="D60" s="62">
        <f>교비지출세로판!G57</f>
        <v>12000</v>
      </c>
      <c r="E60" s="62">
        <f>교비지출세로판!H57</f>
        <v>12000</v>
      </c>
      <c r="F60" s="62" t="str">
        <f t="shared" si="0"/>
        <v xml:space="preserve"> </v>
      </c>
      <c r="G60" s="62" t="str">
        <f t="shared" si="1"/>
        <v xml:space="preserve"> </v>
      </c>
      <c r="H60" s="51" t="s">
        <v>402</v>
      </c>
      <c r="I60" s="31"/>
      <c r="J60" s="31"/>
      <c r="K60" s="31"/>
    </row>
    <row r="61" spans="1:11" ht="41.25" customHeight="1">
      <c r="A61" s="346"/>
      <c r="B61" s="369"/>
      <c r="C61" s="44" t="s">
        <v>206</v>
      </c>
      <c r="D61" s="62">
        <f>교비지출세로판!G58</f>
        <v>5000</v>
      </c>
      <c r="E61" s="62">
        <f>교비지출세로판!H58</f>
        <v>3000</v>
      </c>
      <c r="F61" s="62">
        <f t="shared" si="0"/>
        <v>2000</v>
      </c>
      <c r="G61" s="62" t="str">
        <f t="shared" si="1"/>
        <v xml:space="preserve"> </v>
      </c>
      <c r="H61" s="51" t="s">
        <v>207</v>
      </c>
      <c r="I61" s="31"/>
      <c r="J61" s="31"/>
      <c r="K61" s="31"/>
    </row>
    <row r="62" spans="1:11" ht="51.75" customHeight="1">
      <c r="A62" s="346"/>
      <c r="B62" s="369"/>
      <c r="C62" s="44" t="s">
        <v>208</v>
      </c>
      <c r="D62" s="62">
        <f>교비지출세로판!D59</f>
        <v>52000</v>
      </c>
      <c r="E62" s="62">
        <f>교비지출세로판!H59</f>
        <v>52000</v>
      </c>
      <c r="F62" s="62" t="str">
        <f t="shared" si="0"/>
        <v xml:space="preserve"> </v>
      </c>
      <c r="G62" s="62" t="str">
        <f t="shared" si="1"/>
        <v xml:space="preserve"> </v>
      </c>
      <c r="H62" s="51" t="s">
        <v>404</v>
      </c>
      <c r="I62" s="31"/>
      <c r="J62" s="31"/>
      <c r="K62" s="31"/>
    </row>
    <row r="63" spans="1:11" ht="36" customHeight="1">
      <c r="A63" s="347"/>
      <c r="B63" s="370"/>
      <c r="C63" s="106" t="s">
        <v>209</v>
      </c>
      <c r="D63" s="96">
        <f>교비지출세로판!G60</f>
        <v>72000</v>
      </c>
      <c r="E63" s="96">
        <f>교비지출세로판!H60</f>
        <v>78000</v>
      </c>
      <c r="F63" s="96" t="str">
        <f t="shared" si="0"/>
        <v xml:space="preserve"> </v>
      </c>
      <c r="G63" s="96">
        <f t="shared" si="1"/>
        <v>6000</v>
      </c>
      <c r="H63" s="77" t="s">
        <v>405</v>
      </c>
      <c r="I63" s="31"/>
      <c r="J63" s="31"/>
      <c r="K63" s="31"/>
    </row>
    <row r="64" spans="1:11" ht="30" customHeight="1">
      <c r="A64" s="50"/>
      <c r="B64" s="63" t="s">
        <v>210</v>
      </c>
      <c r="C64" s="63"/>
      <c r="D64" s="48">
        <f>SUM(D65:D66)</f>
        <v>17000</v>
      </c>
      <c r="E64" s="48">
        <f>SUM(E65:E66)</f>
        <v>17000</v>
      </c>
      <c r="F64" s="48" t="str">
        <f t="shared" si="0"/>
        <v xml:space="preserve"> </v>
      </c>
      <c r="G64" s="48" t="str">
        <f t="shared" si="1"/>
        <v xml:space="preserve"> </v>
      </c>
      <c r="H64" s="70"/>
      <c r="I64" s="31"/>
      <c r="J64" s="31"/>
      <c r="K64" s="31"/>
    </row>
    <row r="65" spans="1:11" ht="30" customHeight="1">
      <c r="A65" s="286"/>
      <c r="B65" s="289"/>
      <c r="C65" s="44" t="s">
        <v>211</v>
      </c>
      <c r="D65" s="62">
        <f>교비지출세로판!G62</f>
        <v>10000</v>
      </c>
      <c r="E65" s="62">
        <v>10000</v>
      </c>
      <c r="F65" s="62" t="str">
        <f t="shared" si="0"/>
        <v xml:space="preserve"> </v>
      </c>
      <c r="G65" s="62" t="str">
        <f t="shared" si="1"/>
        <v xml:space="preserve"> </v>
      </c>
      <c r="H65" s="49" t="s">
        <v>212</v>
      </c>
      <c r="I65" s="31"/>
      <c r="J65" s="31"/>
      <c r="K65" s="31"/>
    </row>
    <row r="66" spans="1:11" ht="30" customHeight="1">
      <c r="A66" s="71"/>
      <c r="B66" s="105"/>
      <c r="C66" s="63" t="s">
        <v>213</v>
      </c>
      <c r="D66" s="48">
        <f>교비지출세로판!G63</f>
        <v>7000</v>
      </c>
      <c r="E66" s="48">
        <v>7000</v>
      </c>
      <c r="F66" s="48" t="str">
        <f t="shared" si="0"/>
        <v xml:space="preserve"> </v>
      </c>
      <c r="G66" s="48" t="str">
        <f t="shared" si="1"/>
        <v xml:space="preserve"> </v>
      </c>
      <c r="H66" s="70" t="s">
        <v>214</v>
      </c>
      <c r="I66" s="31"/>
      <c r="J66" s="31"/>
      <c r="K66" s="31"/>
    </row>
    <row r="67" spans="1:11" ht="30" customHeight="1">
      <c r="A67" s="113" t="s">
        <v>358</v>
      </c>
      <c r="B67" s="263"/>
      <c r="C67" s="63"/>
      <c r="D67" s="48">
        <f>D68</f>
        <v>48000</v>
      </c>
      <c r="E67" s="48">
        <v>1000</v>
      </c>
      <c r="F67" s="48"/>
      <c r="G67" s="48"/>
      <c r="H67" s="70"/>
      <c r="I67" s="31"/>
      <c r="J67" s="31"/>
      <c r="K67" s="31"/>
    </row>
    <row r="68" spans="1:11" ht="30" customHeight="1">
      <c r="A68" s="269"/>
      <c r="B68" s="263" t="s">
        <v>359</v>
      </c>
      <c r="C68" s="63"/>
      <c r="D68" s="48">
        <f>D69</f>
        <v>48000</v>
      </c>
      <c r="E68" s="48">
        <v>1000</v>
      </c>
      <c r="F68" s="48"/>
      <c r="G68" s="48"/>
      <c r="H68" s="70"/>
      <c r="I68" s="31"/>
      <c r="J68" s="31"/>
      <c r="K68" s="31"/>
    </row>
    <row r="69" spans="1:11" ht="30" customHeight="1">
      <c r="A69" s="271"/>
      <c r="B69" s="263"/>
      <c r="C69" s="63" t="s">
        <v>360</v>
      </c>
      <c r="D69" s="48">
        <f>교비지출세로판!D66</f>
        <v>48000</v>
      </c>
      <c r="E69" s="48">
        <v>1000</v>
      </c>
      <c r="F69" s="48"/>
      <c r="G69" s="48"/>
      <c r="H69" s="70"/>
      <c r="I69" s="31"/>
      <c r="J69" s="31"/>
      <c r="K69" s="31"/>
    </row>
    <row r="70" spans="1:11" ht="30" customHeight="1">
      <c r="A70" s="73" t="s">
        <v>305</v>
      </c>
      <c r="B70" s="45"/>
      <c r="C70" s="44"/>
      <c r="D70" s="62">
        <f>D71</f>
        <v>15000</v>
      </c>
      <c r="E70" s="62">
        <v>109000</v>
      </c>
      <c r="F70" s="62" t="str">
        <f t="shared" si="0"/>
        <v xml:space="preserve"> </v>
      </c>
      <c r="G70" s="62">
        <f t="shared" si="1"/>
        <v>94000</v>
      </c>
      <c r="H70" s="49"/>
      <c r="I70" s="31"/>
      <c r="J70" s="31"/>
      <c r="K70" s="31"/>
    </row>
    <row r="71" spans="1:11" ht="30" customHeight="1">
      <c r="A71" s="347"/>
      <c r="B71" s="63" t="s">
        <v>216</v>
      </c>
      <c r="C71" s="63"/>
      <c r="D71" s="48">
        <f>SUM(D72)</f>
        <v>15000</v>
      </c>
      <c r="E71" s="48">
        <v>109000</v>
      </c>
      <c r="F71" s="48" t="str">
        <f t="shared" si="0"/>
        <v xml:space="preserve"> </v>
      </c>
      <c r="G71" s="48">
        <f t="shared" si="1"/>
        <v>94000</v>
      </c>
      <c r="H71" s="70"/>
      <c r="I71" s="31"/>
      <c r="J71" s="31"/>
      <c r="K71" s="31"/>
    </row>
    <row r="72" spans="1:11" ht="30" customHeight="1">
      <c r="A72" s="372"/>
      <c r="B72" s="45"/>
      <c r="C72" s="94" t="s">
        <v>217</v>
      </c>
      <c r="D72" s="95">
        <f>교비지출세로판!D72</f>
        <v>15000</v>
      </c>
      <c r="E72" s="95">
        <v>109000</v>
      </c>
      <c r="F72" s="95" t="str">
        <f t="shared" si="0"/>
        <v xml:space="preserve"> </v>
      </c>
      <c r="G72" s="95">
        <f t="shared" si="1"/>
        <v>94000</v>
      </c>
      <c r="H72" s="111"/>
      <c r="I72" s="31"/>
      <c r="J72" s="31"/>
      <c r="K72" s="31"/>
    </row>
    <row r="73" spans="1:11" ht="30" customHeight="1">
      <c r="A73" s="73" t="s">
        <v>218</v>
      </c>
      <c r="B73" s="45"/>
      <c r="C73" s="44"/>
      <c r="D73" s="62">
        <f>SUM(D74)</f>
        <v>0</v>
      </c>
      <c r="E73" s="62">
        <f>SUM(E74)</f>
        <v>0</v>
      </c>
      <c r="F73" s="62" t="str">
        <f t="shared" si="0"/>
        <v xml:space="preserve"> </v>
      </c>
      <c r="G73" s="62" t="str">
        <f t="shared" si="1"/>
        <v xml:space="preserve"> </v>
      </c>
      <c r="H73" s="49"/>
      <c r="I73" s="31"/>
      <c r="J73" s="31"/>
      <c r="K73" s="31"/>
    </row>
    <row r="74" spans="1:11" ht="33.75" customHeight="1">
      <c r="A74" s="50"/>
      <c r="B74" s="63" t="s">
        <v>219</v>
      </c>
      <c r="C74" s="63"/>
      <c r="D74" s="48">
        <f>SUM(D75:D77)</f>
        <v>0</v>
      </c>
      <c r="E74" s="48">
        <f>SUM(E75:E77)</f>
        <v>0</v>
      </c>
      <c r="F74" s="48" t="str">
        <f t="shared" si="0"/>
        <v xml:space="preserve"> </v>
      </c>
      <c r="G74" s="48" t="str">
        <f t="shared" si="1"/>
        <v xml:space="preserve"> </v>
      </c>
      <c r="H74" s="70"/>
      <c r="I74" s="31"/>
      <c r="J74" s="31"/>
      <c r="K74" s="31"/>
    </row>
    <row r="75" spans="1:11" ht="33.75" customHeight="1">
      <c r="A75" s="67"/>
      <c r="B75" s="78"/>
      <c r="C75" s="112" t="s">
        <v>220</v>
      </c>
      <c r="D75" s="62">
        <v>0</v>
      </c>
      <c r="E75" s="62">
        <v>0</v>
      </c>
      <c r="F75" s="62" t="str">
        <f>IF(D75&gt;E75,D75-E75," ")</f>
        <v xml:space="preserve"> </v>
      </c>
      <c r="G75" s="62" t="str">
        <f>IF(E75&gt;D75,E75-D75," ")</f>
        <v xml:space="preserve"> </v>
      </c>
      <c r="H75" s="49"/>
      <c r="I75" s="31"/>
      <c r="J75" s="31"/>
      <c r="K75" s="31"/>
    </row>
    <row r="76" spans="1:11" ht="33.75" customHeight="1">
      <c r="A76" s="50"/>
      <c r="B76" s="78"/>
      <c r="C76" s="112" t="s">
        <v>221</v>
      </c>
      <c r="D76" s="62">
        <v>0</v>
      </c>
      <c r="E76" s="62">
        <v>0</v>
      </c>
      <c r="F76" s="62" t="str">
        <f t="shared" ref="F76:F91" si="2">IF(D76&gt;E76,D76-E76," ")</f>
        <v xml:space="preserve"> </v>
      </c>
      <c r="G76" s="62" t="str">
        <f t="shared" ref="G76:G91" si="3">IF(E76&gt;D76,E76-D76," ")</f>
        <v xml:space="preserve"> </v>
      </c>
      <c r="H76" s="51"/>
      <c r="I76" s="31"/>
      <c r="J76" s="31"/>
      <c r="K76" s="31"/>
    </row>
    <row r="77" spans="1:11" ht="33.75" customHeight="1">
      <c r="A77" s="50"/>
      <c r="B77" s="80"/>
      <c r="C77" s="94" t="s">
        <v>223</v>
      </c>
      <c r="D77" s="95">
        <v>0</v>
      </c>
      <c r="E77" s="95">
        <v>0</v>
      </c>
      <c r="F77" s="95" t="str">
        <f t="shared" si="2"/>
        <v xml:space="preserve"> </v>
      </c>
      <c r="G77" s="95" t="str">
        <f t="shared" si="3"/>
        <v xml:space="preserve"> </v>
      </c>
      <c r="H77" s="100"/>
      <c r="I77" s="31"/>
      <c r="J77" s="31"/>
      <c r="K77" s="31"/>
    </row>
    <row r="78" spans="1:11" ht="36" customHeight="1">
      <c r="A78" s="278"/>
      <c r="B78" s="44" t="s">
        <v>224</v>
      </c>
      <c r="C78" s="94"/>
      <c r="D78" s="95">
        <f>D79</f>
        <v>0</v>
      </c>
      <c r="E78" s="95">
        <f>E79</f>
        <v>0</v>
      </c>
      <c r="F78" s="95"/>
      <c r="G78" s="95"/>
      <c r="H78" s="100"/>
      <c r="I78" s="31"/>
      <c r="J78" s="31"/>
      <c r="K78" s="31"/>
    </row>
    <row r="79" spans="1:11" ht="35.25" customHeight="1">
      <c r="A79" s="71"/>
      <c r="B79" s="45"/>
      <c r="C79" s="94" t="s">
        <v>241</v>
      </c>
      <c r="D79" s="95">
        <f>교비지출세로판!G79</f>
        <v>0</v>
      </c>
      <c r="E79" s="95">
        <f>교비지출세로판!H79</f>
        <v>0</v>
      </c>
      <c r="F79" s="95"/>
      <c r="G79" s="95"/>
      <c r="H79" s="100" t="s">
        <v>225</v>
      </c>
      <c r="I79" s="31"/>
      <c r="J79" s="31"/>
      <c r="K79" s="31"/>
    </row>
    <row r="80" spans="1:11" ht="30" customHeight="1">
      <c r="A80" s="73" t="s">
        <v>226</v>
      </c>
      <c r="B80" s="45"/>
      <c r="C80" s="44"/>
      <c r="D80" s="62">
        <f>SUM(D81)</f>
        <v>4857000</v>
      </c>
      <c r="E80" s="62">
        <f>SUM(E81)</f>
        <v>3592000</v>
      </c>
      <c r="F80" s="62">
        <f t="shared" si="2"/>
        <v>1265000</v>
      </c>
      <c r="G80" s="62" t="str">
        <f t="shared" si="3"/>
        <v xml:space="preserve"> </v>
      </c>
      <c r="H80" s="49"/>
      <c r="I80" s="31"/>
      <c r="J80" s="31"/>
      <c r="K80" s="31"/>
    </row>
    <row r="81" spans="1:11" ht="42" customHeight="1">
      <c r="A81" s="364"/>
      <c r="B81" s="44" t="s">
        <v>242</v>
      </c>
      <c r="C81" s="44"/>
      <c r="D81" s="62">
        <f>SUM(D82:D86)</f>
        <v>4857000</v>
      </c>
      <c r="E81" s="62">
        <f>SUM(E82:E86)</f>
        <v>3592000</v>
      </c>
      <c r="F81" s="62">
        <f t="shared" si="2"/>
        <v>1265000</v>
      </c>
      <c r="G81" s="62" t="str">
        <f t="shared" si="3"/>
        <v xml:space="preserve"> </v>
      </c>
      <c r="H81" s="49"/>
      <c r="I81" s="31"/>
      <c r="J81" s="31"/>
      <c r="K81" s="31"/>
    </row>
    <row r="82" spans="1:11" ht="30" customHeight="1">
      <c r="A82" s="365"/>
      <c r="B82" s="289"/>
      <c r="C82" s="44" t="s">
        <v>227</v>
      </c>
      <c r="D82" s="62">
        <f>교비지출세로판!D82</f>
        <v>0</v>
      </c>
      <c r="E82" s="62">
        <v>0</v>
      </c>
      <c r="F82" s="62" t="str">
        <f t="shared" si="2"/>
        <v xml:space="preserve"> </v>
      </c>
      <c r="G82" s="62" t="str">
        <f t="shared" si="3"/>
        <v xml:space="preserve"> </v>
      </c>
      <c r="H82" s="51"/>
      <c r="I82" s="31"/>
      <c r="J82" s="31"/>
      <c r="K82" s="31"/>
    </row>
    <row r="83" spans="1:11" ht="63.75" customHeight="1">
      <c r="A83" s="122"/>
      <c r="B83" s="287"/>
      <c r="C83" s="78" t="s">
        <v>228</v>
      </c>
      <c r="D83" s="58">
        <f>교비지출세로판!D83</f>
        <v>50000</v>
      </c>
      <c r="E83" s="58">
        <f>교비지출세로판!H83</f>
        <v>88000</v>
      </c>
      <c r="F83" s="58" t="str">
        <f t="shared" si="2"/>
        <v xml:space="preserve"> </v>
      </c>
      <c r="G83" s="58">
        <f>IF(E83&gt;D83,E83-D83," ")</f>
        <v>38000</v>
      </c>
      <c r="H83" s="126" t="s">
        <v>406</v>
      </c>
      <c r="I83" s="31"/>
      <c r="J83" s="31"/>
      <c r="K83" s="31"/>
    </row>
    <row r="84" spans="1:11" ht="52.5" customHeight="1">
      <c r="A84" s="122"/>
      <c r="B84" s="287"/>
      <c r="C84" s="44" t="s">
        <v>229</v>
      </c>
      <c r="D84" s="62">
        <f>교비지출세로판!D84</f>
        <v>9000</v>
      </c>
      <c r="E84" s="62">
        <f>교비지출세로판!H84</f>
        <v>20000</v>
      </c>
      <c r="F84" s="62" t="str">
        <f t="shared" si="2"/>
        <v xml:space="preserve"> </v>
      </c>
      <c r="G84" s="62">
        <f t="shared" si="3"/>
        <v>11000</v>
      </c>
      <c r="H84" s="100" t="s">
        <v>407</v>
      </c>
      <c r="I84" s="31"/>
      <c r="J84" s="31"/>
      <c r="K84" s="31"/>
    </row>
    <row r="85" spans="1:11" ht="31.5" customHeight="1">
      <c r="A85" s="122"/>
      <c r="B85" s="287"/>
      <c r="C85" s="44" t="s">
        <v>230</v>
      </c>
      <c r="D85" s="62">
        <f>교비지출세로판!D85</f>
        <v>48000</v>
      </c>
      <c r="E85" s="62">
        <v>50000</v>
      </c>
      <c r="F85" s="62" t="str">
        <f t="shared" si="2"/>
        <v xml:space="preserve"> </v>
      </c>
      <c r="G85" s="62">
        <f t="shared" si="3"/>
        <v>2000</v>
      </c>
      <c r="H85" s="51" t="s">
        <v>231</v>
      </c>
      <c r="I85" s="31"/>
      <c r="J85" s="31"/>
      <c r="K85" s="31"/>
    </row>
    <row r="86" spans="1:11" ht="32.25" customHeight="1">
      <c r="A86" s="113"/>
      <c r="B86" s="105"/>
      <c r="C86" s="63" t="s">
        <v>232</v>
      </c>
      <c r="D86" s="48">
        <f>교비지출세로판!D86</f>
        <v>4750000</v>
      </c>
      <c r="E86" s="48">
        <v>3434000</v>
      </c>
      <c r="F86" s="48">
        <f t="shared" si="2"/>
        <v>1316000</v>
      </c>
      <c r="G86" s="48" t="str">
        <f t="shared" si="3"/>
        <v xml:space="preserve"> </v>
      </c>
      <c r="H86" s="64" t="s">
        <v>233</v>
      </c>
      <c r="I86" s="31"/>
      <c r="J86" s="31"/>
      <c r="K86" s="31"/>
    </row>
    <row r="87" spans="1:11" ht="32.25" customHeight="1">
      <c r="A87" s="114" t="s">
        <v>234</v>
      </c>
      <c r="B87" s="115"/>
      <c r="C87" s="44"/>
      <c r="D87" s="62">
        <f>SUM(D88)</f>
        <v>0</v>
      </c>
      <c r="E87" s="62">
        <f>SUM(E88)</f>
        <v>0</v>
      </c>
      <c r="F87" s="62" t="str">
        <f t="shared" si="2"/>
        <v xml:space="preserve"> </v>
      </c>
      <c r="G87" s="62" t="str">
        <f t="shared" si="3"/>
        <v xml:space="preserve"> </v>
      </c>
      <c r="H87" s="49"/>
      <c r="I87" s="31"/>
      <c r="J87" s="31"/>
      <c r="K87" s="31"/>
    </row>
    <row r="88" spans="1:11" ht="32.25" customHeight="1">
      <c r="A88" s="116"/>
      <c r="B88" s="117" t="s">
        <v>235</v>
      </c>
      <c r="C88" s="63"/>
      <c r="D88" s="48">
        <f>SUM(D89)</f>
        <v>0</v>
      </c>
      <c r="E88" s="48">
        <f>SUM(E89)</f>
        <v>0</v>
      </c>
      <c r="F88" s="48" t="str">
        <f t="shared" si="2"/>
        <v xml:space="preserve"> </v>
      </c>
      <c r="G88" s="48" t="str">
        <f t="shared" si="3"/>
        <v xml:space="preserve"> </v>
      </c>
      <c r="H88" s="70"/>
      <c r="I88" s="31"/>
      <c r="J88" s="31"/>
      <c r="K88" s="31"/>
    </row>
    <row r="89" spans="1:11" ht="32.25" customHeight="1">
      <c r="A89" s="118"/>
      <c r="B89" s="119"/>
      <c r="C89" s="44" t="s">
        <v>306</v>
      </c>
      <c r="D89" s="62">
        <f>교비지출세로판!G89</f>
        <v>0</v>
      </c>
      <c r="E89" s="62">
        <f>교비지출세로판!H89</f>
        <v>0</v>
      </c>
      <c r="F89" s="62" t="str">
        <f t="shared" si="2"/>
        <v xml:space="preserve"> </v>
      </c>
      <c r="G89" s="62" t="str">
        <f t="shared" si="3"/>
        <v xml:space="preserve"> </v>
      </c>
      <c r="H89" s="49"/>
      <c r="I89" s="31"/>
      <c r="J89" s="31"/>
      <c r="K89" s="31"/>
    </row>
    <row r="90" spans="1:11" ht="32.25" customHeight="1" thickBot="1">
      <c r="A90" s="120" t="s">
        <v>236</v>
      </c>
      <c r="B90" s="349" t="s">
        <v>237</v>
      </c>
      <c r="C90" s="349"/>
      <c r="D90" s="121">
        <f>교비지출세로판!D90</f>
        <v>70000</v>
      </c>
      <c r="E90" s="121">
        <v>0</v>
      </c>
      <c r="F90" s="62">
        <f t="shared" si="2"/>
        <v>70000</v>
      </c>
      <c r="G90" s="62" t="str">
        <f t="shared" si="3"/>
        <v xml:space="preserve"> </v>
      </c>
      <c r="H90" s="49"/>
      <c r="I90" s="31"/>
      <c r="J90" s="31"/>
      <c r="K90" s="31"/>
    </row>
    <row r="91" spans="1:11" ht="30" customHeight="1" thickBot="1">
      <c r="A91" s="380" t="s">
        <v>238</v>
      </c>
      <c r="B91" s="381"/>
      <c r="C91" s="382"/>
      <c r="D91" s="282">
        <f>SUM(D7,D25,D53,D67,D70,D73,D80,D87,D90)</f>
        <v>9450000</v>
      </c>
      <c r="E91" s="282">
        <f>SUM(E7,E25,E53,E67,E70,E73,E80,E87,E90)</f>
        <v>8603000</v>
      </c>
      <c r="F91" s="282">
        <f t="shared" si="2"/>
        <v>847000</v>
      </c>
      <c r="G91" s="282" t="str">
        <f t="shared" si="3"/>
        <v xml:space="preserve"> </v>
      </c>
      <c r="H91" s="283"/>
      <c r="I91" s="31"/>
      <c r="J91" s="31"/>
      <c r="K91" s="31"/>
    </row>
    <row r="92" spans="1:11" ht="30" customHeight="1" thickTop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</sheetData>
  <sheetProtection password="CC3D" sheet="1" objects="1" scenarios="1"/>
  <mergeCells count="32">
    <mergeCell ref="A1:H1"/>
    <mergeCell ref="A2:H2"/>
    <mergeCell ref="A3:H3"/>
    <mergeCell ref="A5:C5"/>
    <mergeCell ref="D5:D6"/>
    <mergeCell ref="E5:E6"/>
    <mergeCell ref="F5:G5"/>
    <mergeCell ref="H5:H6"/>
    <mergeCell ref="A40:A41"/>
    <mergeCell ref="B40:B41"/>
    <mergeCell ref="B13:B14"/>
    <mergeCell ref="A19:A20"/>
    <mergeCell ref="B19:B20"/>
    <mergeCell ref="A21:A23"/>
    <mergeCell ref="A26:A27"/>
    <mergeCell ref="B27:B28"/>
    <mergeCell ref="A32:A34"/>
    <mergeCell ref="A35:A36"/>
    <mergeCell ref="B35:B36"/>
    <mergeCell ref="A37:A38"/>
    <mergeCell ref="B37:B38"/>
    <mergeCell ref="A71:A72"/>
    <mergeCell ref="A81:A82"/>
    <mergeCell ref="B90:C90"/>
    <mergeCell ref="A91:C91"/>
    <mergeCell ref="A45:A47"/>
    <mergeCell ref="B45:B47"/>
    <mergeCell ref="B50:B52"/>
    <mergeCell ref="A51:A52"/>
    <mergeCell ref="A56:A57"/>
    <mergeCell ref="B60:B63"/>
    <mergeCell ref="A61:A63"/>
  </mergeCells>
  <phoneticPr fontId="2" type="noConversion"/>
  <printOptions horizontalCentered="1"/>
  <pageMargins left="0.15748031496063" right="0.15748031496063" top="0.43307086614173201" bottom="0.39370078740157499" header="0.196850393700787" footer="0.15748031496063"/>
  <pageSetup paperSize="9" firstPageNumber="4" orientation="landscape" useFirstPageNumber="1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13" zoomScaleNormal="100" zoomScaleSheetLayoutView="100" workbookViewId="0">
      <selection activeCell="B11" sqref="B11:B12"/>
    </sheetView>
  </sheetViews>
  <sheetFormatPr defaultColWidth="9" defaultRowHeight="13.5"/>
  <cols>
    <col min="1" max="1" width="13.625" style="33" customWidth="1"/>
    <col min="2" max="2" width="14.625" style="33" customWidth="1"/>
    <col min="3" max="3" width="13.75" style="33" customWidth="1"/>
    <col min="4" max="5" width="14.375" style="33" customWidth="1"/>
    <col min="6" max="7" width="11" style="33" customWidth="1"/>
    <col min="8" max="8" width="39.125" style="33" customWidth="1"/>
    <col min="9" max="16384" width="9" style="33"/>
  </cols>
  <sheetData>
    <row r="1" spans="1:11" s="32" customFormat="1" ht="21.75" customHeight="1">
      <c r="A1" s="351" t="s">
        <v>418</v>
      </c>
      <c r="B1" s="352"/>
      <c r="C1" s="352"/>
      <c r="D1" s="352"/>
      <c r="E1" s="352"/>
      <c r="F1" s="352"/>
      <c r="G1" s="352"/>
      <c r="H1" s="352"/>
      <c r="I1" s="30"/>
      <c r="J1" s="31"/>
      <c r="K1" s="31"/>
    </row>
    <row r="2" spans="1:11" ht="18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1"/>
      <c r="J2" s="31"/>
      <c r="K2" s="31"/>
    </row>
    <row r="3" spans="1:11" ht="15.75" customHeight="1">
      <c r="A3" s="353" t="s">
        <v>264</v>
      </c>
      <c r="B3" s="353"/>
      <c r="C3" s="353"/>
      <c r="D3" s="353"/>
      <c r="E3" s="353"/>
      <c r="F3" s="353"/>
      <c r="G3" s="353"/>
      <c r="H3" s="353"/>
      <c r="I3" s="31"/>
      <c r="J3" s="31"/>
      <c r="K3" s="31"/>
    </row>
    <row r="4" spans="1:11" ht="18" customHeight="1" thickBot="1">
      <c r="A4" s="34" t="s">
        <v>89</v>
      </c>
      <c r="B4" s="31"/>
      <c r="C4" s="31"/>
      <c r="D4" s="31"/>
      <c r="E4" s="31"/>
      <c r="F4" s="31"/>
      <c r="G4" s="31"/>
      <c r="H4" s="35" t="s">
        <v>90</v>
      </c>
      <c r="I4" s="31"/>
      <c r="J4" s="31"/>
      <c r="K4" s="31"/>
    </row>
    <row r="5" spans="1:11" ht="20.25" customHeight="1">
      <c r="A5" s="354" t="s">
        <v>91</v>
      </c>
      <c r="B5" s="355"/>
      <c r="C5" s="355"/>
      <c r="D5" s="356" t="s">
        <v>343</v>
      </c>
      <c r="E5" s="356" t="s">
        <v>355</v>
      </c>
      <c r="F5" s="355" t="s">
        <v>92</v>
      </c>
      <c r="G5" s="355"/>
      <c r="H5" s="357" t="s">
        <v>93</v>
      </c>
      <c r="I5" s="31"/>
      <c r="J5" s="31"/>
      <c r="K5" s="31"/>
    </row>
    <row r="6" spans="1:11" ht="20.25" customHeight="1" thickBot="1">
      <c r="A6" s="36" t="s">
        <v>94</v>
      </c>
      <c r="B6" s="146" t="s">
        <v>95</v>
      </c>
      <c r="C6" s="146" t="s">
        <v>96</v>
      </c>
      <c r="D6" s="348"/>
      <c r="E6" s="348"/>
      <c r="F6" s="146" t="s">
        <v>97</v>
      </c>
      <c r="G6" s="146" t="s">
        <v>98</v>
      </c>
      <c r="H6" s="379"/>
      <c r="I6" s="31"/>
      <c r="J6" s="31"/>
      <c r="K6" s="31"/>
    </row>
    <row r="7" spans="1:11" ht="30.95" customHeight="1">
      <c r="A7" s="60" t="s">
        <v>104</v>
      </c>
      <c r="B7" s="141"/>
      <c r="C7" s="44"/>
      <c r="D7" s="46">
        <f>SUM(D8,D10)</f>
        <v>61000</v>
      </c>
      <c r="E7" s="46">
        <f>SUM(E8,E10)</f>
        <v>55000</v>
      </c>
      <c r="F7" s="46">
        <f t="shared" ref="F7:F22" si="0">IF(D7&gt;E7,D7-E7," ")</f>
        <v>6000</v>
      </c>
      <c r="G7" s="62" t="str">
        <f t="shared" ref="G7:G22" si="1">IF(E7&gt;D7,E7-D7," ")</f>
        <v xml:space="preserve"> </v>
      </c>
      <c r="H7" s="49"/>
      <c r="I7" s="31"/>
      <c r="J7" s="31"/>
      <c r="K7" s="31"/>
    </row>
    <row r="8" spans="1:11" ht="30.95" customHeight="1">
      <c r="A8" s="385"/>
      <c r="B8" s="280" t="s">
        <v>307</v>
      </c>
      <c r="C8" s="44"/>
      <c r="D8" s="46">
        <f>D9</f>
        <v>6000</v>
      </c>
      <c r="E8" s="46"/>
      <c r="F8" s="46"/>
      <c r="G8" s="62"/>
      <c r="H8" s="49"/>
      <c r="I8" s="31"/>
      <c r="J8" s="31"/>
      <c r="K8" s="31"/>
    </row>
    <row r="9" spans="1:11" ht="30.95" customHeight="1">
      <c r="A9" s="386"/>
      <c r="B9" s="209"/>
      <c r="C9" s="44" t="s">
        <v>308</v>
      </c>
      <c r="D9" s="46">
        <f>교비수입세로판!E13</f>
        <v>6000</v>
      </c>
      <c r="E9" s="46"/>
      <c r="F9" s="46"/>
      <c r="G9" s="62"/>
      <c r="H9" s="49"/>
      <c r="I9" s="31"/>
      <c r="J9" s="31"/>
      <c r="K9" s="31"/>
    </row>
    <row r="10" spans="1:11" ht="30.95" customHeight="1">
      <c r="A10" s="386"/>
      <c r="B10" s="44" t="s">
        <v>108</v>
      </c>
      <c r="C10" s="44"/>
      <c r="D10" s="46">
        <f>SUM(D11:D12)</f>
        <v>55000</v>
      </c>
      <c r="E10" s="46">
        <f>SUM(E11,E12)</f>
        <v>55000</v>
      </c>
      <c r="F10" s="46" t="str">
        <f t="shared" si="0"/>
        <v xml:space="preserve"> </v>
      </c>
      <c r="G10" s="62" t="str">
        <f t="shared" si="1"/>
        <v xml:space="preserve"> </v>
      </c>
      <c r="H10" s="49"/>
      <c r="I10" s="31"/>
      <c r="J10" s="31"/>
      <c r="K10" s="31"/>
    </row>
    <row r="11" spans="1:11" ht="30.95" customHeight="1">
      <c r="A11" s="386"/>
      <c r="B11" s="349"/>
      <c r="C11" s="44" t="s">
        <v>109</v>
      </c>
      <c r="D11" s="46">
        <f>교비수입세로판!G17</f>
        <v>5000</v>
      </c>
      <c r="E11" s="46">
        <v>25000</v>
      </c>
      <c r="F11" s="47" t="str">
        <f t="shared" si="0"/>
        <v xml:space="preserve"> </v>
      </c>
      <c r="G11" s="48">
        <f t="shared" si="1"/>
        <v>20000</v>
      </c>
      <c r="H11" s="51" t="s">
        <v>408</v>
      </c>
      <c r="I11" s="31"/>
      <c r="J11" s="31"/>
      <c r="K11" s="31"/>
    </row>
    <row r="12" spans="1:11" ht="30.95" customHeight="1">
      <c r="A12" s="387"/>
      <c r="B12" s="350"/>
      <c r="C12" s="55" t="s">
        <v>110</v>
      </c>
      <c r="D12" s="56">
        <f>교비수입세로판!G18</f>
        <v>50000</v>
      </c>
      <c r="E12" s="56">
        <v>30000</v>
      </c>
      <c r="F12" s="57">
        <f t="shared" si="0"/>
        <v>20000</v>
      </c>
      <c r="G12" s="58" t="str">
        <f t="shared" si="1"/>
        <v xml:space="preserve"> </v>
      </c>
      <c r="H12" s="59" t="s">
        <v>111</v>
      </c>
      <c r="I12" s="31"/>
      <c r="J12" s="31"/>
      <c r="K12" s="31"/>
    </row>
    <row r="13" spans="1:11" ht="30.95" customHeight="1">
      <c r="A13" s="73" t="s">
        <v>123</v>
      </c>
      <c r="B13" s="45"/>
      <c r="C13" s="45"/>
      <c r="D13" s="46">
        <f>D14</f>
        <v>110000</v>
      </c>
      <c r="E13" s="46">
        <f>SUM(E14)</f>
        <v>109000</v>
      </c>
      <c r="F13" s="46">
        <f t="shared" si="0"/>
        <v>1000</v>
      </c>
      <c r="G13" s="62" t="str">
        <f t="shared" si="1"/>
        <v xml:space="preserve"> </v>
      </c>
      <c r="H13" s="49"/>
      <c r="I13" s="31"/>
      <c r="J13" s="31"/>
      <c r="K13" s="31"/>
    </row>
    <row r="14" spans="1:11" ht="30.95" customHeight="1">
      <c r="A14" s="345"/>
      <c r="B14" s="44" t="s">
        <v>124</v>
      </c>
      <c r="C14" s="45"/>
      <c r="D14" s="46">
        <f>SUM(D15)</f>
        <v>110000</v>
      </c>
      <c r="E14" s="46">
        <f>SUM(E15)</f>
        <v>109000</v>
      </c>
      <c r="F14" s="46">
        <f t="shared" si="0"/>
        <v>1000</v>
      </c>
      <c r="G14" s="62" t="str">
        <f t="shared" si="1"/>
        <v xml:space="preserve"> </v>
      </c>
      <c r="H14" s="49"/>
      <c r="I14" s="31"/>
      <c r="J14" s="31"/>
      <c r="K14" s="31"/>
    </row>
    <row r="15" spans="1:11" s="76" customFormat="1" ht="30.95" customHeight="1" thickBot="1">
      <c r="A15" s="346"/>
      <c r="B15" s="45"/>
      <c r="C15" s="44" t="s">
        <v>125</v>
      </c>
      <c r="D15" s="46">
        <f>교비수입세로판!E33</f>
        <v>110000</v>
      </c>
      <c r="E15" s="46">
        <v>109000</v>
      </c>
      <c r="F15" s="47">
        <f t="shared" si="0"/>
        <v>1000</v>
      </c>
      <c r="G15" s="48" t="str">
        <f>IF(E15&gt;D15,E15-D15," ")</f>
        <v xml:space="preserve"> </v>
      </c>
      <c r="H15" s="51"/>
      <c r="I15" s="290"/>
      <c r="J15" s="291"/>
      <c r="K15" s="291"/>
    </row>
    <row r="16" spans="1:11" ht="30.95" customHeight="1">
      <c r="A16" s="73" t="s">
        <v>128</v>
      </c>
      <c r="B16" s="80"/>
      <c r="C16" s="80"/>
      <c r="D16" s="47">
        <f>D17</f>
        <v>2484000</v>
      </c>
      <c r="E16" s="47">
        <f>SUM(E17)</f>
        <v>6000</v>
      </c>
      <c r="F16" s="47">
        <f t="shared" si="0"/>
        <v>2478000</v>
      </c>
      <c r="G16" s="48" t="str">
        <f t="shared" si="1"/>
        <v xml:space="preserve"> </v>
      </c>
      <c r="H16" s="70"/>
      <c r="I16" s="31"/>
      <c r="J16" s="31"/>
      <c r="K16" s="31"/>
    </row>
    <row r="17" spans="1:11" ht="30.95" customHeight="1">
      <c r="A17" s="142"/>
      <c r="B17" s="44" t="s">
        <v>265</v>
      </c>
      <c r="C17" s="45"/>
      <c r="D17" s="46">
        <f>SUM(D18:D20)</f>
        <v>2484000</v>
      </c>
      <c r="E17" s="46">
        <f>SUM(E20)</f>
        <v>6000</v>
      </c>
      <c r="F17" s="47">
        <f t="shared" si="0"/>
        <v>2478000</v>
      </c>
      <c r="G17" s="48" t="str">
        <f t="shared" si="1"/>
        <v xml:space="preserve"> </v>
      </c>
      <c r="H17" s="49"/>
      <c r="I17" s="31"/>
      <c r="J17" s="31"/>
      <c r="K17" s="31"/>
    </row>
    <row r="18" spans="1:11" ht="30.95" customHeight="1">
      <c r="A18" s="260"/>
      <c r="B18" s="78"/>
      <c r="C18" s="55" t="s">
        <v>362</v>
      </c>
      <c r="D18" s="56">
        <f>교비수입세로판!E38</f>
        <v>761000</v>
      </c>
      <c r="E18" s="56"/>
      <c r="F18" s="46"/>
      <c r="G18" s="62"/>
      <c r="H18" s="163" t="s">
        <v>409</v>
      </c>
      <c r="I18" s="31"/>
      <c r="J18" s="31"/>
      <c r="K18" s="31"/>
    </row>
    <row r="19" spans="1:11" ht="30.95" customHeight="1">
      <c r="A19" s="260"/>
      <c r="B19" s="78"/>
      <c r="C19" s="55" t="s">
        <v>361</v>
      </c>
      <c r="D19" s="56">
        <f>교비수입세로판!E39</f>
        <v>80000</v>
      </c>
      <c r="E19" s="56"/>
      <c r="F19" s="46"/>
      <c r="G19" s="62"/>
      <c r="H19" s="163" t="s">
        <v>410</v>
      </c>
      <c r="I19" s="31"/>
      <c r="J19" s="31"/>
      <c r="K19" s="31"/>
    </row>
    <row r="20" spans="1:11" ht="30.95" customHeight="1">
      <c r="A20" s="143"/>
      <c r="B20" s="78"/>
      <c r="C20" s="55" t="s">
        <v>363</v>
      </c>
      <c r="D20" s="56">
        <f>교비수입세로판!E40</f>
        <v>1643000</v>
      </c>
      <c r="E20" s="56">
        <v>6000</v>
      </c>
      <c r="F20" s="57">
        <f t="shared" si="0"/>
        <v>1637000</v>
      </c>
      <c r="G20" s="58" t="str">
        <f t="shared" si="1"/>
        <v xml:space="preserve"> </v>
      </c>
      <c r="H20" s="59" t="s">
        <v>409</v>
      </c>
      <c r="I20" s="31"/>
      <c r="J20" s="31"/>
      <c r="K20" s="31"/>
    </row>
    <row r="21" spans="1:11" ht="23.25" customHeight="1" thickBot="1">
      <c r="A21" s="82"/>
      <c r="B21" s="348" t="s">
        <v>132</v>
      </c>
      <c r="C21" s="348"/>
      <c r="D21" s="83">
        <f>교비수입세로판!E41</f>
        <v>45000</v>
      </c>
      <c r="E21" s="83">
        <v>0</v>
      </c>
      <c r="F21" s="69">
        <f t="shared" si="0"/>
        <v>45000</v>
      </c>
      <c r="G21" s="84" t="str">
        <f t="shared" si="1"/>
        <v xml:space="preserve"> </v>
      </c>
      <c r="H21" s="85"/>
      <c r="I21" s="31"/>
      <c r="J21" s="31"/>
      <c r="K21" s="31"/>
    </row>
    <row r="22" spans="1:11" ht="29.25" customHeight="1" thickBot="1">
      <c r="A22" s="383" t="s">
        <v>133</v>
      </c>
      <c r="B22" s="384"/>
      <c r="C22" s="384"/>
      <c r="D22" s="284">
        <f>SUM(D7,D13,D16,D21)</f>
        <v>2700000</v>
      </c>
      <c r="E22" s="284">
        <f>SUM(E7,E13,E16,E21)</f>
        <v>170000</v>
      </c>
      <c r="F22" s="285">
        <f t="shared" si="0"/>
        <v>2530000</v>
      </c>
      <c r="G22" s="282" t="str">
        <f t="shared" si="1"/>
        <v xml:space="preserve"> </v>
      </c>
      <c r="H22" s="283"/>
    </row>
    <row r="23" spans="1:11" ht="14.25" thickTop="1"/>
    <row r="26" spans="1:11">
      <c r="A26" s="378"/>
      <c r="B26" s="378"/>
      <c r="C26" s="378"/>
      <c r="D26" s="378"/>
      <c r="E26" s="378"/>
      <c r="F26" s="378"/>
      <c r="G26" s="378"/>
      <c r="H26" s="378"/>
    </row>
  </sheetData>
  <sheetProtection password="CC3D" sheet="1" objects="1" scenarios="1"/>
  <mergeCells count="14">
    <mergeCell ref="A1:H1"/>
    <mergeCell ref="A2:H2"/>
    <mergeCell ref="A3:H3"/>
    <mergeCell ref="A5:C5"/>
    <mergeCell ref="D5:D6"/>
    <mergeCell ref="E5:E6"/>
    <mergeCell ref="F5:G5"/>
    <mergeCell ref="H5:H6"/>
    <mergeCell ref="A22:C22"/>
    <mergeCell ref="A26:H26"/>
    <mergeCell ref="B11:B12"/>
    <mergeCell ref="A14:A15"/>
    <mergeCell ref="B21:C21"/>
    <mergeCell ref="A8:A12"/>
  </mergeCells>
  <phoneticPr fontId="2" type="noConversion"/>
  <printOptions horizontalCentered="1"/>
  <pageMargins left="0.23622047244094491" right="0.19685039370078741" top="0.35433070866141736" bottom="0.35433070866141736" header="0.15748031496062992" footer="0.15748031496062992"/>
  <pageSetup paperSize="9" scale="90" orientation="landscape" useFirstPageNumber="1" horizontalDpi="300" verticalDpi="300" r:id="rId1"/>
  <headerFooter alignWithMargins="0">
    <oddFooter>&amp;C&amp;P</oddFooter>
  </headerFooter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2" zoomScaleNormal="100" workbookViewId="0">
      <selection activeCell="B11" sqref="B11:B12"/>
    </sheetView>
  </sheetViews>
  <sheetFormatPr defaultColWidth="9" defaultRowHeight="30" customHeight="1"/>
  <cols>
    <col min="1" max="1" width="14.25" style="33" customWidth="1"/>
    <col min="2" max="2" width="12.375" style="33" customWidth="1"/>
    <col min="3" max="3" width="14" style="33" customWidth="1"/>
    <col min="4" max="5" width="14.375" style="33" customWidth="1"/>
    <col min="6" max="7" width="11" style="33" customWidth="1"/>
    <col min="8" max="8" width="38" style="33" customWidth="1"/>
    <col min="9" max="16384" width="9" style="33"/>
  </cols>
  <sheetData>
    <row r="1" spans="1:11" s="32" customFormat="1" ht="30" customHeight="1">
      <c r="A1" s="351" t="s">
        <v>418</v>
      </c>
      <c r="B1" s="351"/>
      <c r="C1" s="351"/>
      <c r="D1" s="351"/>
      <c r="E1" s="351"/>
      <c r="F1" s="351"/>
      <c r="G1" s="351"/>
      <c r="H1" s="351"/>
      <c r="I1" s="30"/>
      <c r="J1" s="31"/>
      <c r="K1" s="31"/>
    </row>
    <row r="2" spans="1:11" ht="18" customHeight="1">
      <c r="A2" s="353" t="s">
        <v>416</v>
      </c>
      <c r="B2" s="353"/>
      <c r="C2" s="353"/>
      <c r="D2" s="353"/>
      <c r="E2" s="353"/>
      <c r="F2" s="353"/>
      <c r="G2" s="353"/>
      <c r="H2" s="353"/>
      <c r="I2" s="31"/>
      <c r="J2" s="31"/>
      <c r="K2" s="31"/>
    </row>
    <row r="3" spans="1:11" ht="21.75" customHeight="1">
      <c r="A3" s="353" t="s">
        <v>266</v>
      </c>
      <c r="B3" s="353"/>
      <c r="C3" s="353"/>
      <c r="D3" s="353"/>
      <c r="E3" s="353"/>
      <c r="F3" s="353"/>
      <c r="G3" s="353"/>
      <c r="H3" s="353"/>
      <c r="I3" s="31"/>
      <c r="J3" s="31"/>
      <c r="K3" s="31"/>
    </row>
    <row r="4" spans="1:11" ht="24" customHeight="1" thickBot="1">
      <c r="A4" s="34" t="s">
        <v>89</v>
      </c>
      <c r="B4" s="31"/>
      <c r="C4" s="31"/>
      <c r="D4" s="31"/>
      <c r="E4" s="31"/>
      <c r="F4" s="31"/>
      <c r="G4" s="31"/>
      <c r="H4" s="35" t="s">
        <v>90</v>
      </c>
      <c r="I4" s="31"/>
      <c r="J4" s="31"/>
      <c r="K4" s="31"/>
    </row>
    <row r="5" spans="1:11" ht="23.25" customHeight="1">
      <c r="A5" s="354" t="s">
        <v>91</v>
      </c>
      <c r="B5" s="355"/>
      <c r="C5" s="355"/>
      <c r="D5" s="363" t="s">
        <v>343</v>
      </c>
      <c r="E5" s="363" t="s">
        <v>355</v>
      </c>
      <c r="F5" s="355" t="s">
        <v>92</v>
      </c>
      <c r="G5" s="355"/>
      <c r="H5" s="357" t="s">
        <v>93</v>
      </c>
      <c r="I5" s="31"/>
      <c r="J5" s="31"/>
      <c r="K5" s="31"/>
    </row>
    <row r="6" spans="1:11" ht="23.25" customHeight="1" thickBot="1">
      <c r="A6" s="36" t="s">
        <v>94</v>
      </c>
      <c r="B6" s="146" t="s">
        <v>95</v>
      </c>
      <c r="C6" s="146" t="s">
        <v>96</v>
      </c>
      <c r="D6" s="360"/>
      <c r="E6" s="360"/>
      <c r="F6" s="146" t="s">
        <v>97</v>
      </c>
      <c r="G6" s="146" t="s">
        <v>98</v>
      </c>
      <c r="H6" s="379"/>
      <c r="I6" s="31"/>
      <c r="J6" s="31"/>
      <c r="K6" s="31"/>
    </row>
    <row r="7" spans="1:11" ht="41.25" customHeight="1">
      <c r="A7" s="104" t="s">
        <v>162</v>
      </c>
      <c r="B7" s="80"/>
      <c r="C7" s="80"/>
      <c r="D7" s="48">
        <f>D8</f>
        <v>0</v>
      </c>
      <c r="E7" s="48">
        <f>SUM(E8)</f>
        <v>2000</v>
      </c>
      <c r="F7" s="48" t="str">
        <f t="shared" ref="F7:F21" si="0">IF(D7&gt;E7,D7-E7," ")</f>
        <v xml:space="preserve"> </v>
      </c>
      <c r="G7" s="48">
        <f t="shared" ref="G7:G21" si="1">IF(E7&gt;D7,E7-D7," ")</f>
        <v>2000</v>
      </c>
      <c r="H7" s="70"/>
      <c r="I7" s="31"/>
      <c r="J7" s="31"/>
      <c r="K7" s="31"/>
    </row>
    <row r="8" spans="1:11" ht="41.25" customHeight="1">
      <c r="A8" s="143"/>
      <c r="B8" s="55" t="s">
        <v>186</v>
      </c>
      <c r="C8" s="55"/>
      <c r="D8" s="103">
        <v>0</v>
      </c>
      <c r="E8" s="103">
        <f>SUM(E9)</f>
        <v>2000</v>
      </c>
      <c r="F8" s="103" t="str">
        <f t="shared" si="0"/>
        <v xml:space="preserve"> </v>
      </c>
      <c r="G8" s="103">
        <f t="shared" si="1"/>
        <v>2000</v>
      </c>
      <c r="H8" s="163"/>
      <c r="I8" s="31"/>
      <c r="J8" s="31"/>
      <c r="K8" s="31"/>
    </row>
    <row r="9" spans="1:11" ht="41.25" customHeight="1">
      <c r="A9" s="148"/>
      <c r="B9" s="101"/>
      <c r="C9" s="44" t="s">
        <v>198</v>
      </c>
      <c r="D9" s="62">
        <f>교비지출세로판!E49</f>
        <v>0</v>
      </c>
      <c r="E9" s="62">
        <v>2000</v>
      </c>
      <c r="F9" s="62" t="str">
        <f t="shared" si="0"/>
        <v xml:space="preserve"> </v>
      </c>
      <c r="G9" s="62">
        <f t="shared" si="1"/>
        <v>2000</v>
      </c>
      <c r="H9" s="164"/>
      <c r="I9" s="31"/>
      <c r="J9" s="31"/>
      <c r="K9" s="31"/>
    </row>
    <row r="10" spans="1:11" ht="41.25" customHeight="1">
      <c r="A10" s="165" t="s">
        <v>199</v>
      </c>
      <c r="B10" s="166"/>
      <c r="C10" s="166"/>
      <c r="D10" s="58">
        <f>D11</f>
        <v>125000</v>
      </c>
      <c r="E10" s="58">
        <f>SUM(E11)</f>
        <v>35000</v>
      </c>
      <c r="F10" s="58">
        <f t="shared" si="0"/>
        <v>90000</v>
      </c>
      <c r="G10" s="58" t="str">
        <f t="shared" si="1"/>
        <v xml:space="preserve"> </v>
      </c>
      <c r="H10" s="167"/>
      <c r="I10" s="31"/>
      <c r="J10" s="31"/>
      <c r="K10" s="31"/>
    </row>
    <row r="11" spans="1:11" ht="41.25" customHeight="1">
      <c r="A11" s="142"/>
      <c r="B11" s="44" t="s">
        <v>204</v>
      </c>
      <c r="C11" s="44"/>
      <c r="D11" s="62">
        <f>SUM(D12:D13)</f>
        <v>125000</v>
      </c>
      <c r="E11" s="62">
        <f>SUM(E13)</f>
        <v>35000</v>
      </c>
      <c r="F11" s="62">
        <f t="shared" si="0"/>
        <v>90000</v>
      </c>
      <c r="G11" s="62" t="str">
        <f t="shared" si="1"/>
        <v xml:space="preserve"> </v>
      </c>
      <c r="H11" s="49"/>
      <c r="I11" s="31"/>
      <c r="J11" s="31"/>
      <c r="K11" s="31"/>
    </row>
    <row r="12" spans="1:11" ht="41.25" customHeight="1">
      <c r="A12" s="260"/>
      <c r="B12" s="55"/>
      <c r="C12" s="44" t="s">
        <v>364</v>
      </c>
      <c r="D12" s="62">
        <f>교비지출세로판!E55</f>
        <v>45000</v>
      </c>
      <c r="E12" s="62"/>
      <c r="F12" s="62"/>
      <c r="G12" s="62"/>
      <c r="H12" s="49" t="s">
        <v>411</v>
      </c>
      <c r="I12" s="31"/>
      <c r="J12" s="31"/>
      <c r="K12" s="31"/>
    </row>
    <row r="13" spans="1:11" ht="41.25" customHeight="1">
      <c r="A13" s="143"/>
      <c r="B13" s="149"/>
      <c r="C13" s="44" t="s">
        <v>365</v>
      </c>
      <c r="D13" s="62">
        <f>교비지출세로판!E56</f>
        <v>80000</v>
      </c>
      <c r="E13" s="62">
        <v>35000</v>
      </c>
      <c r="F13" s="62">
        <f t="shared" si="0"/>
        <v>45000</v>
      </c>
      <c r="G13" s="62" t="str">
        <f t="shared" si="1"/>
        <v xml:space="preserve"> </v>
      </c>
      <c r="H13" s="100" t="s">
        <v>412</v>
      </c>
      <c r="I13" s="31"/>
      <c r="J13" s="31"/>
      <c r="K13" s="31"/>
    </row>
    <row r="14" spans="1:11" ht="41.25" customHeight="1">
      <c r="A14" s="73" t="s">
        <v>309</v>
      </c>
      <c r="B14" s="211"/>
      <c r="C14" s="44"/>
      <c r="D14" s="62">
        <f>D15</f>
        <v>2485000</v>
      </c>
      <c r="E14" s="62"/>
      <c r="F14" s="62"/>
      <c r="G14" s="62"/>
      <c r="H14" s="100"/>
      <c r="I14" s="31"/>
      <c r="J14" s="31"/>
      <c r="K14" s="31"/>
    </row>
    <row r="15" spans="1:11" ht="41.25" customHeight="1">
      <c r="A15" s="293"/>
      <c r="B15" s="44" t="s">
        <v>310</v>
      </c>
      <c r="C15" s="44"/>
      <c r="D15" s="62">
        <f>D16</f>
        <v>2485000</v>
      </c>
      <c r="E15" s="62"/>
      <c r="F15" s="62"/>
      <c r="G15" s="62"/>
      <c r="H15" s="100"/>
      <c r="I15" s="31"/>
      <c r="J15" s="31"/>
      <c r="K15" s="31"/>
    </row>
    <row r="16" spans="1:11" ht="41.25" customHeight="1">
      <c r="A16" s="210"/>
      <c r="B16" s="292"/>
      <c r="C16" s="63" t="s">
        <v>311</v>
      </c>
      <c r="D16" s="48">
        <f>교비지출세로판!E69</f>
        <v>2485000</v>
      </c>
      <c r="E16" s="48"/>
      <c r="F16" s="48"/>
      <c r="G16" s="48"/>
      <c r="H16" s="77"/>
      <c r="I16" s="31"/>
      <c r="J16" s="31"/>
      <c r="K16" s="31"/>
    </row>
    <row r="17" spans="1:11" ht="41.25" customHeight="1">
      <c r="A17" s="73" t="s">
        <v>215</v>
      </c>
      <c r="B17" s="45"/>
      <c r="C17" s="44"/>
      <c r="D17" s="62">
        <f>SUM(D18)</f>
        <v>10000</v>
      </c>
      <c r="E17" s="62">
        <f>SUM(E18)</f>
        <v>21000</v>
      </c>
      <c r="F17" s="62" t="str">
        <f t="shared" si="0"/>
        <v xml:space="preserve"> </v>
      </c>
      <c r="G17" s="62">
        <f t="shared" si="1"/>
        <v>11000</v>
      </c>
      <c r="H17" s="49"/>
      <c r="I17" s="31"/>
      <c r="J17" s="31"/>
      <c r="K17" s="31"/>
    </row>
    <row r="18" spans="1:11" ht="41.25" customHeight="1">
      <c r="A18" s="372"/>
      <c r="B18" s="44" t="s">
        <v>216</v>
      </c>
      <c r="C18" s="44"/>
      <c r="D18" s="62">
        <f>SUM(D19)</f>
        <v>10000</v>
      </c>
      <c r="E18" s="62">
        <f>SUM(E19)</f>
        <v>21000</v>
      </c>
      <c r="F18" s="62" t="str">
        <f t="shared" si="0"/>
        <v xml:space="preserve"> </v>
      </c>
      <c r="G18" s="62">
        <f t="shared" si="1"/>
        <v>11000</v>
      </c>
      <c r="H18" s="49"/>
      <c r="I18" s="31"/>
      <c r="J18" s="31"/>
      <c r="K18" s="31"/>
    </row>
    <row r="19" spans="1:11" ht="41.25" customHeight="1">
      <c r="A19" s="345"/>
      <c r="B19" s="264"/>
      <c r="C19" s="123" t="s">
        <v>217</v>
      </c>
      <c r="D19" s="124">
        <f>교비지출세로판!E72</f>
        <v>10000</v>
      </c>
      <c r="E19" s="124">
        <v>21000</v>
      </c>
      <c r="F19" s="124" t="str">
        <f t="shared" si="0"/>
        <v xml:space="preserve"> </v>
      </c>
      <c r="G19" s="124">
        <f t="shared" si="1"/>
        <v>11000</v>
      </c>
      <c r="H19" s="265"/>
      <c r="I19" s="31"/>
      <c r="J19" s="31"/>
      <c r="K19" s="31"/>
    </row>
    <row r="20" spans="1:11" ht="30" customHeight="1">
      <c r="A20" s="73" t="s">
        <v>218</v>
      </c>
      <c r="B20" s="45"/>
      <c r="C20" s="44"/>
      <c r="D20" s="62">
        <f>SUM(D21)</f>
        <v>40000</v>
      </c>
      <c r="E20" s="62">
        <f>SUM(E21)</f>
        <v>112000</v>
      </c>
      <c r="F20" s="62" t="str">
        <f t="shared" si="0"/>
        <v xml:space="preserve"> </v>
      </c>
      <c r="G20" s="62">
        <f t="shared" si="1"/>
        <v>72000</v>
      </c>
      <c r="H20" s="49"/>
      <c r="I20" s="31"/>
      <c r="J20" s="31"/>
      <c r="K20" s="31"/>
    </row>
    <row r="21" spans="1:11" ht="30" customHeight="1">
      <c r="A21" s="143"/>
      <c r="B21" s="63" t="s">
        <v>267</v>
      </c>
      <c r="C21" s="63"/>
      <c r="D21" s="48">
        <f>SUM(D22:D24)</f>
        <v>40000</v>
      </c>
      <c r="E21" s="48">
        <f>SUM(E22:E24)</f>
        <v>112000</v>
      </c>
      <c r="F21" s="48" t="str">
        <f t="shared" si="0"/>
        <v xml:space="preserve"> </v>
      </c>
      <c r="G21" s="48">
        <f t="shared" si="1"/>
        <v>72000</v>
      </c>
      <c r="H21" s="70"/>
      <c r="I21" s="31"/>
      <c r="J21" s="31"/>
      <c r="K21" s="31"/>
    </row>
    <row r="22" spans="1:11" ht="43.5" customHeight="1">
      <c r="A22" s="67"/>
      <c r="B22" s="78"/>
      <c r="C22" s="112" t="s">
        <v>268</v>
      </c>
      <c r="D22" s="62">
        <f>교비지출세로판!G75</f>
        <v>0</v>
      </c>
      <c r="E22" s="62">
        <v>50000</v>
      </c>
      <c r="F22" s="62" t="str">
        <f>IF(D22&gt;E22,D22-E22," ")</f>
        <v xml:space="preserve"> </v>
      </c>
      <c r="G22" s="62">
        <f>IF(E22&gt;D22,E22-D22," ")</f>
        <v>50000</v>
      </c>
      <c r="H22" s="49"/>
      <c r="I22" s="31"/>
      <c r="J22" s="31"/>
      <c r="K22" s="31"/>
    </row>
    <row r="23" spans="1:11" ht="43.5" customHeight="1">
      <c r="A23" s="143"/>
      <c r="B23" s="78"/>
      <c r="C23" s="112" t="s">
        <v>269</v>
      </c>
      <c r="D23" s="62">
        <f>교비지출세로판!G76</f>
        <v>17000</v>
      </c>
      <c r="E23" s="62">
        <v>12000</v>
      </c>
      <c r="F23" s="62">
        <f t="shared" ref="F23:F26" si="2">IF(D23&gt;E23,D23-E23," ")</f>
        <v>5000</v>
      </c>
      <c r="G23" s="62" t="str">
        <f t="shared" ref="G23:G26" si="3">IF(E23&gt;D23,E23-D23," ")</f>
        <v xml:space="preserve"> </v>
      </c>
      <c r="H23" s="51" t="s">
        <v>222</v>
      </c>
      <c r="I23" s="31"/>
      <c r="J23" s="31"/>
      <c r="K23" s="31"/>
    </row>
    <row r="24" spans="1:11" ht="43.5" customHeight="1">
      <c r="A24" s="145"/>
      <c r="B24" s="80"/>
      <c r="C24" s="94" t="s">
        <v>270</v>
      </c>
      <c r="D24" s="95">
        <f>교비지출세로판!G77</f>
        <v>23000</v>
      </c>
      <c r="E24" s="95">
        <v>50000</v>
      </c>
      <c r="F24" s="95" t="str">
        <f t="shared" si="2"/>
        <v xml:space="preserve"> </v>
      </c>
      <c r="G24" s="95">
        <f t="shared" si="3"/>
        <v>27000</v>
      </c>
      <c r="H24" s="100"/>
      <c r="I24" s="31"/>
      <c r="J24" s="31"/>
      <c r="K24" s="31"/>
    </row>
    <row r="25" spans="1:11" ht="32.25" customHeight="1" thickBot="1">
      <c r="A25" s="120" t="s">
        <v>236</v>
      </c>
      <c r="B25" s="349" t="s">
        <v>237</v>
      </c>
      <c r="C25" s="349"/>
      <c r="D25" s="121">
        <f>교비지출세로판!E90</f>
        <v>40000</v>
      </c>
      <c r="E25" s="121">
        <v>0</v>
      </c>
      <c r="F25" s="62">
        <f t="shared" si="2"/>
        <v>40000</v>
      </c>
      <c r="G25" s="62" t="str">
        <f t="shared" si="3"/>
        <v xml:space="preserve"> </v>
      </c>
      <c r="H25" s="49"/>
      <c r="I25" s="31"/>
      <c r="J25" s="31"/>
      <c r="K25" s="31"/>
    </row>
    <row r="26" spans="1:11" ht="30" customHeight="1" thickBot="1">
      <c r="A26" s="380" t="s">
        <v>238</v>
      </c>
      <c r="B26" s="381"/>
      <c r="C26" s="382"/>
      <c r="D26" s="282">
        <f>SUM(D7,D10,D14,D17,D20,D25)</f>
        <v>2700000</v>
      </c>
      <c r="E26" s="282">
        <f>SUM(E7,E10,E14,E17,E20,E25)</f>
        <v>170000</v>
      </c>
      <c r="F26" s="282">
        <f t="shared" si="2"/>
        <v>2530000</v>
      </c>
      <c r="G26" s="282" t="str">
        <f t="shared" si="3"/>
        <v xml:space="preserve"> </v>
      </c>
      <c r="H26" s="283"/>
      <c r="I26" s="31"/>
      <c r="J26" s="31"/>
      <c r="K26" s="31"/>
    </row>
    <row r="27" spans="1:11" ht="30" customHeight="1" thickTop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sheetProtection password="CC3D" sheet="1" objects="1" scenarios="1"/>
  <mergeCells count="11">
    <mergeCell ref="A18:A19"/>
    <mergeCell ref="B25:C25"/>
    <mergeCell ref="A26:C26"/>
    <mergeCell ref="A1:H1"/>
    <mergeCell ref="A2:H2"/>
    <mergeCell ref="A3:H3"/>
    <mergeCell ref="A5:C5"/>
    <mergeCell ref="D5:D6"/>
    <mergeCell ref="E5:E6"/>
    <mergeCell ref="F5:G5"/>
    <mergeCell ref="H5:H6"/>
  </mergeCells>
  <phoneticPr fontId="2" type="noConversion"/>
  <printOptions horizontalCentered="1"/>
  <pageMargins left="0.15748031496063" right="0.15748031496063" top="0.43307086614173201" bottom="0.39370078740157499" header="0.196850393700787" footer="0.15748031496063"/>
  <pageSetup paperSize="9" firstPageNumber="2" orientation="landscape" useFirstPageNumber="1" horizontalDpi="300" verticalDpi="300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2" zoomScaleNormal="100" workbookViewId="0">
      <selection activeCell="E34" sqref="E34"/>
    </sheetView>
  </sheetViews>
  <sheetFormatPr defaultRowHeight="16.5"/>
  <cols>
    <col min="1" max="1" width="9.625" style="130" customWidth="1"/>
    <col min="2" max="2" width="11.375" style="130" customWidth="1"/>
    <col min="3" max="3" width="11.25" customWidth="1"/>
    <col min="4" max="4" width="12.125" style="129" customWidth="1"/>
    <col min="5" max="5" width="12" style="157" customWidth="1"/>
    <col min="6" max="6" width="11.75" style="129" customWidth="1"/>
    <col min="7" max="7" width="11.75" style="158" customWidth="1"/>
    <col min="8" max="8" width="11.75" style="129" customWidth="1"/>
    <col min="9" max="9" width="9.5" style="129" customWidth="1"/>
  </cols>
  <sheetData>
    <row r="1" spans="1:9" ht="39.950000000000003" customHeight="1">
      <c r="A1" s="312" t="s">
        <v>322</v>
      </c>
      <c r="B1" s="312"/>
      <c r="C1" s="312"/>
      <c r="D1" s="312"/>
      <c r="E1" s="312"/>
      <c r="F1" s="312"/>
      <c r="G1" s="312"/>
      <c r="H1" s="312"/>
      <c r="I1" s="312"/>
    </row>
    <row r="2" spans="1:9" ht="20.25" customHeight="1" thickBot="1">
      <c r="A2" s="137" t="s">
        <v>14</v>
      </c>
      <c r="B2" s="137"/>
      <c r="C2" s="137"/>
      <c r="D2" s="328" t="s">
        <v>324</v>
      </c>
      <c r="E2" s="328"/>
      <c r="F2" s="328"/>
      <c r="G2" s="328"/>
      <c r="H2" s="328"/>
      <c r="I2" s="328"/>
    </row>
    <row r="3" spans="1:9" ht="20.100000000000001" customHeight="1">
      <c r="A3" s="319" t="s">
        <v>15</v>
      </c>
      <c r="B3" s="320"/>
      <c r="C3" s="321"/>
      <c r="D3" s="324" t="s">
        <v>328</v>
      </c>
      <c r="E3" s="326" t="s">
        <v>329</v>
      </c>
      <c r="F3" s="207" t="s">
        <v>299</v>
      </c>
      <c r="G3" s="322" t="s">
        <v>326</v>
      </c>
      <c r="H3" s="324" t="s">
        <v>323</v>
      </c>
      <c r="I3" s="324" t="s">
        <v>0</v>
      </c>
    </row>
    <row r="4" spans="1:9" ht="20.100000000000001" customHeight="1">
      <c r="A4" s="135" t="s">
        <v>1</v>
      </c>
      <c r="B4" s="136" t="s">
        <v>2</v>
      </c>
      <c r="C4" s="1" t="s">
        <v>3</v>
      </c>
      <c r="D4" s="325"/>
      <c r="E4" s="327"/>
      <c r="F4" s="208" t="s">
        <v>300</v>
      </c>
      <c r="G4" s="323"/>
      <c r="H4" s="325"/>
      <c r="I4" s="325"/>
    </row>
    <row r="5" spans="1:9" ht="20.100000000000001" customHeight="1">
      <c r="A5" s="243" t="s">
        <v>16</v>
      </c>
      <c r="B5" s="10"/>
      <c r="C5" s="10"/>
      <c r="D5" s="18">
        <f>SUM(D6,D9)</f>
        <v>3650000</v>
      </c>
      <c r="E5" s="14"/>
      <c r="F5" s="10"/>
      <c r="G5" s="18">
        <f>SUM(G6,G9)</f>
        <v>3650000</v>
      </c>
      <c r="H5" s="18">
        <v>3955000</v>
      </c>
      <c r="I5" s="237">
        <f>G5-H5</f>
        <v>-305000</v>
      </c>
    </row>
    <row r="6" spans="1:9" ht="20.100000000000001" customHeight="1">
      <c r="A6" s="25"/>
      <c r="B6" s="6" t="s">
        <v>16</v>
      </c>
      <c r="C6" s="10"/>
      <c r="D6" s="14">
        <f>SUM(D7,D8)</f>
        <v>3575000</v>
      </c>
      <c r="E6" s="14"/>
      <c r="F6" s="10"/>
      <c r="G6" s="14">
        <f t="shared" ref="G6:G14" si="0">SUM(D6+E6-F6)</f>
        <v>3575000</v>
      </c>
      <c r="H6" s="14">
        <v>3881000</v>
      </c>
      <c r="I6" s="154">
        <f t="shared" ref="I6:I41" si="1">G6-H6</f>
        <v>-306000</v>
      </c>
    </row>
    <row r="7" spans="1:9" ht="20.100000000000001" customHeight="1">
      <c r="A7" s="25"/>
      <c r="B7" s="10"/>
      <c r="C7" s="6" t="s">
        <v>256</v>
      </c>
      <c r="D7" s="14">
        <v>120000</v>
      </c>
      <c r="E7" s="19"/>
      <c r="F7" s="235"/>
      <c r="G7" s="18">
        <f t="shared" si="0"/>
        <v>120000</v>
      </c>
      <c r="H7" s="18">
        <v>116000</v>
      </c>
      <c r="I7" s="236">
        <f t="shared" si="1"/>
        <v>4000</v>
      </c>
    </row>
    <row r="8" spans="1:9" ht="20.100000000000001" customHeight="1">
      <c r="A8" s="25"/>
      <c r="B8" s="10"/>
      <c r="C8" s="6" t="s">
        <v>244</v>
      </c>
      <c r="D8" s="14">
        <v>3455000</v>
      </c>
      <c r="E8" s="19"/>
      <c r="F8" s="235"/>
      <c r="G8" s="18">
        <f t="shared" si="0"/>
        <v>3455000</v>
      </c>
      <c r="H8" s="18">
        <v>3765000</v>
      </c>
      <c r="I8" s="236">
        <f t="shared" si="1"/>
        <v>-310000</v>
      </c>
    </row>
    <row r="9" spans="1:9" ht="20.100000000000001" customHeight="1">
      <c r="A9" s="25"/>
      <c r="B9" s="6" t="s">
        <v>17</v>
      </c>
      <c r="C9" s="10"/>
      <c r="D9" s="14">
        <f>D10</f>
        <v>75000</v>
      </c>
      <c r="E9" s="14"/>
      <c r="F9" s="10"/>
      <c r="G9" s="14">
        <f t="shared" si="0"/>
        <v>75000</v>
      </c>
      <c r="H9" s="14">
        <v>74000</v>
      </c>
      <c r="I9" s="154">
        <f t="shared" si="1"/>
        <v>1000</v>
      </c>
    </row>
    <row r="10" spans="1:9" ht="20.100000000000001" customHeight="1">
      <c r="A10" s="25"/>
      <c r="B10" s="10"/>
      <c r="C10" s="6" t="s">
        <v>18</v>
      </c>
      <c r="D10" s="14">
        <v>75000</v>
      </c>
      <c r="E10" s="11"/>
      <c r="F10" s="155"/>
      <c r="G10" s="14">
        <f t="shared" si="0"/>
        <v>75000</v>
      </c>
      <c r="H10" s="14">
        <v>74000</v>
      </c>
      <c r="I10" s="154">
        <f t="shared" si="1"/>
        <v>1000</v>
      </c>
    </row>
    <row r="11" spans="1:9" ht="20.100000000000001" customHeight="1">
      <c r="A11" s="243" t="s">
        <v>254</v>
      </c>
      <c r="B11" s="10"/>
      <c r="C11" s="10"/>
      <c r="D11" s="18">
        <f>SUM(D12,D16,D19)</f>
        <v>5536000</v>
      </c>
      <c r="E11" s="18">
        <f>SUM(E12,E16)</f>
        <v>61000</v>
      </c>
      <c r="F11" s="225">
        <f>F15</f>
        <v>2485000</v>
      </c>
      <c r="G11" s="18">
        <f t="shared" si="0"/>
        <v>3112000</v>
      </c>
      <c r="H11" s="18">
        <v>3065000</v>
      </c>
      <c r="I11" s="154">
        <f>G11-F11</f>
        <v>627000</v>
      </c>
    </row>
    <row r="12" spans="1:9" ht="20.100000000000001" customHeight="1">
      <c r="A12" s="25"/>
      <c r="B12" s="6" t="s">
        <v>19</v>
      </c>
      <c r="C12" s="10"/>
      <c r="D12" s="18">
        <f>SUM(D13,D14,D15)</f>
        <v>4779000</v>
      </c>
      <c r="E12" s="18">
        <v>6000</v>
      </c>
      <c r="F12" s="238">
        <f>F15</f>
        <v>2485000</v>
      </c>
      <c r="G12" s="18">
        <f t="shared" si="0"/>
        <v>2300000</v>
      </c>
      <c r="H12" s="18">
        <v>2100000</v>
      </c>
      <c r="I12" s="236">
        <f t="shared" si="1"/>
        <v>200000</v>
      </c>
    </row>
    <row r="13" spans="1:9" ht="20.100000000000001" customHeight="1">
      <c r="A13" s="25"/>
      <c r="B13" s="10"/>
      <c r="C13" s="6" t="s">
        <v>20</v>
      </c>
      <c r="D13" s="14">
        <v>2134000</v>
      </c>
      <c r="E13" s="11">
        <v>6000</v>
      </c>
      <c r="F13" s="155"/>
      <c r="G13" s="14">
        <f t="shared" si="0"/>
        <v>2140000</v>
      </c>
      <c r="H13" s="14">
        <v>1940000</v>
      </c>
      <c r="I13" s="154">
        <f t="shared" si="1"/>
        <v>200000</v>
      </c>
    </row>
    <row r="14" spans="1:9" ht="20.100000000000001" customHeight="1">
      <c r="A14" s="25"/>
      <c r="B14" s="10"/>
      <c r="C14" s="6" t="s">
        <v>36</v>
      </c>
      <c r="D14" s="14">
        <v>160000</v>
      </c>
      <c r="E14" s="11"/>
      <c r="F14" s="155"/>
      <c r="G14" s="14">
        <f t="shared" si="0"/>
        <v>160000</v>
      </c>
      <c r="H14" s="14">
        <v>160000</v>
      </c>
      <c r="I14" s="154">
        <f t="shared" si="1"/>
        <v>0</v>
      </c>
    </row>
    <row r="15" spans="1:9" ht="20.100000000000001" customHeight="1">
      <c r="A15" s="25"/>
      <c r="B15" s="10"/>
      <c r="C15" s="6" t="s">
        <v>301</v>
      </c>
      <c r="D15" s="213">
        <v>2485000</v>
      </c>
      <c r="E15" s="11"/>
      <c r="F15" s="224">
        <v>2485000</v>
      </c>
      <c r="G15" s="223">
        <f>SUM(D15-F15)</f>
        <v>0</v>
      </c>
      <c r="H15" s="223">
        <v>0</v>
      </c>
      <c r="I15" s="154">
        <f t="shared" si="1"/>
        <v>0</v>
      </c>
    </row>
    <row r="16" spans="1:9" ht="20.100000000000001" customHeight="1">
      <c r="A16" s="25"/>
      <c r="B16" s="6" t="s">
        <v>21</v>
      </c>
      <c r="C16" s="10"/>
      <c r="D16" s="18">
        <f>SUM(D17:D18)</f>
        <v>0</v>
      </c>
      <c r="E16" s="14">
        <f>SUM(E17,E18)</f>
        <v>55000</v>
      </c>
      <c r="F16" s="10"/>
      <c r="G16" s="14">
        <f>SUM(D16+E16-F16)</f>
        <v>55000</v>
      </c>
      <c r="H16" s="14">
        <v>65000</v>
      </c>
      <c r="I16" s="154">
        <f t="shared" si="1"/>
        <v>-10000</v>
      </c>
    </row>
    <row r="17" spans="1:9" ht="20.100000000000001" customHeight="1">
      <c r="A17" s="25"/>
      <c r="B17" s="10"/>
      <c r="C17" s="6" t="s">
        <v>22</v>
      </c>
      <c r="D17" s="14"/>
      <c r="E17" s="11">
        <v>5000</v>
      </c>
      <c r="F17" s="155"/>
      <c r="G17" s="14">
        <f>SUM(D17+E17-F17)</f>
        <v>5000</v>
      </c>
      <c r="H17" s="14">
        <v>5000</v>
      </c>
      <c r="I17" s="154">
        <f t="shared" si="1"/>
        <v>0</v>
      </c>
    </row>
    <row r="18" spans="1:9" ht="20.100000000000001" customHeight="1">
      <c r="A18" s="25"/>
      <c r="B18" s="10"/>
      <c r="C18" s="6" t="s">
        <v>23</v>
      </c>
      <c r="D18" s="14"/>
      <c r="E18" s="11">
        <v>50000</v>
      </c>
      <c r="F18" s="242"/>
      <c r="G18" s="14">
        <f>SUM(D18+E18-F18)</f>
        <v>50000</v>
      </c>
      <c r="H18" s="14">
        <v>60000</v>
      </c>
      <c r="I18" s="154">
        <f t="shared" si="1"/>
        <v>-10000</v>
      </c>
    </row>
    <row r="19" spans="1:9" ht="20.100000000000001" customHeight="1">
      <c r="A19" s="25"/>
      <c r="B19" s="6" t="s">
        <v>24</v>
      </c>
      <c r="C19" s="10"/>
      <c r="D19" s="14">
        <f>D20+D21</f>
        <v>757000</v>
      </c>
      <c r="E19" s="14"/>
      <c r="F19" s="10"/>
      <c r="G19" s="14">
        <f>SUM(D19+E19-F19)</f>
        <v>757000</v>
      </c>
      <c r="H19" s="14">
        <v>900000</v>
      </c>
      <c r="I19" s="154">
        <f t="shared" si="1"/>
        <v>-143000</v>
      </c>
    </row>
    <row r="20" spans="1:9" ht="20.100000000000001" customHeight="1">
      <c r="A20" s="25"/>
      <c r="B20" s="6"/>
      <c r="C20" s="10" t="s">
        <v>285</v>
      </c>
      <c r="D20" s="14">
        <v>700000</v>
      </c>
      <c r="E20" s="14"/>
      <c r="F20" s="10"/>
      <c r="G20" s="14">
        <f>SUM(D20+E20-F20)</f>
        <v>700000</v>
      </c>
      <c r="H20" s="14">
        <v>800000</v>
      </c>
      <c r="I20" s="154">
        <f>G20-H20</f>
        <v>-100000</v>
      </c>
    </row>
    <row r="21" spans="1:9" ht="20.100000000000001" customHeight="1">
      <c r="A21" s="25"/>
      <c r="B21" s="10"/>
      <c r="C21" s="6" t="s">
        <v>348</v>
      </c>
      <c r="D21" s="14">
        <v>57000</v>
      </c>
      <c r="E21" s="11"/>
      <c r="F21" s="155"/>
      <c r="G21" s="14">
        <f t="shared" ref="G21:G37" si="2">SUM(D21+E21-F21)</f>
        <v>57000</v>
      </c>
      <c r="H21" s="14">
        <v>100000</v>
      </c>
      <c r="I21" s="154">
        <f t="shared" si="1"/>
        <v>-43000</v>
      </c>
    </row>
    <row r="22" spans="1:9" ht="20.100000000000001" customHeight="1">
      <c r="A22" s="243" t="s">
        <v>25</v>
      </c>
      <c r="B22" s="10"/>
      <c r="C22" s="10"/>
      <c r="D22" s="18">
        <f>SUM(D23,D25,D28)</f>
        <v>103000</v>
      </c>
      <c r="E22" s="14"/>
      <c r="F22" s="10"/>
      <c r="G22" s="18">
        <f t="shared" si="2"/>
        <v>103000</v>
      </c>
      <c r="H22" s="18">
        <v>98000</v>
      </c>
      <c r="I22" s="154">
        <f t="shared" si="1"/>
        <v>5000</v>
      </c>
    </row>
    <row r="23" spans="1:9" ht="20.100000000000001" customHeight="1">
      <c r="A23" s="25"/>
      <c r="B23" s="6" t="s">
        <v>26</v>
      </c>
      <c r="C23" s="10"/>
      <c r="D23" s="14">
        <f>D24</f>
        <v>17000</v>
      </c>
      <c r="E23" s="14"/>
      <c r="F23" s="10"/>
      <c r="G23" s="14">
        <f t="shared" si="2"/>
        <v>17000</v>
      </c>
      <c r="H23" s="14">
        <v>17000</v>
      </c>
      <c r="I23" s="154">
        <f t="shared" si="1"/>
        <v>0</v>
      </c>
    </row>
    <row r="24" spans="1:9" ht="20.100000000000001" customHeight="1">
      <c r="A24" s="25"/>
      <c r="B24" s="10"/>
      <c r="C24" s="6" t="s">
        <v>27</v>
      </c>
      <c r="D24" s="14">
        <v>17000</v>
      </c>
      <c r="E24" s="11"/>
      <c r="F24" s="155"/>
      <c r="G24" s="14">
        <f t="shared" si="2"/>
        <v>17000</v>
      </c>
      <c r="H24" s="14">
        <v>17000</v>
      </c>
      <c r="I24" s="154">
        <f t="shared" si="1"/>
        <v>0</v>
      </c>
    </row>
    <row r="25" spans="1:9" ht="20.100000000000001" customHeight="1">
      <c r="A25" s="25"/>
      <c r="B25" s="6" t="s">
        <v>28</v>
      </c>
      <c r="C25" s="10"/>
      <c r="D25" s="14">
        <f>SUM(D26,D27)</f>
        <v>77000</v>
      </c>
      <c r="E25" s="14"/>
      <c r="F25" s="10"/>
      <c r="G25" s="14">
        <f t="shared" si="2"/>
        <v>77000</v>
      </c>
      <c r="H25" s="14">
        <v>77000</v>
      </c>
      <c r="I25" s="154">
        <f t="shared" si="1"/>
        <v>0</v>
      </c>
    </row>
    <row r="26" spans="1:9" ht="20.100000000000001" customHeight="1">
      <c r="A26" s="25"/>
      <c r="B26" s="10"/>
      <c r="C26" s="6" t="s">
        <v>29</v>
      </c>
      <c r="D26" s="14">
        <v>2000</v>
      </c>
      <c r="E26" s="11"/>
      <c r="F26" s="155"/>
      <c r="G26" s="14">
        <f t="shared" si="2"/>
        <v>2000</v>
      </c>
      <c r="H26" s="14">
        <v>2000</v>
      </c>
      <c r="I26" s="154">
        <f t="shared" si="1"/>
        <v>0</v>
      </c>
    </row>
    <row r="27" spans="1:9" ht="20.100000000000001" customHeight="1">
      <c r="A27" s="25"/>
      <c r="B27" s="10"/>
      <c r="C27" s="6" t="s">
        <v>295</v>
      </c>
      <c r="D27" s="14">
        <v>75000</v>
      </c>
      <c r="E27" s="11"/>
      <c r="F27" s="155"/>
      <c r="G27" s="14">
        <f t="shared" si="2"/>
        <v>75000</v>
      </c>
      <c r="H27" s="14">
        <v>75000</v>
      </c>
      <c r="I27" s="154">
        <f t="shared" si="1"/>
        <v>0</v>
      </c>
    </row>
    <row r="28" spans="1:9" ht="20.100000000000001" customHeight="1">
      <c r="A28" s="25"/>
      <c r="B28" s="6" t="s">
        <v>253</v>
      </c>
      <c r="C28" s="10"/>
      <c r="D28" s="14">
        <f>SUM(D29:D30)</f>
        <v>9000</v>
      </c>
      <c r="E28" s="14"/>
      <c r="F28" s="10"/>
      <c r="G28" s="14">
        <f t="shared" si="2"/>
        <v>9000</v>
      </c>
      <c r="H28" s="14">
        <v>4000</v>
      </c>
      <c r="I28" s="154">
        <f t="shared" si="1"/>
        <v>5000</v>
      </c>
    </row>
    <row r="29" spans="1:9" ht="20.100000000000001" customHeight="1">
      <c r="A29" s="25"/>
      <c r="B29" s="10"/>
      <c r="C29" s="6" t="s">
        <v>30</v>
      </c>
      <c r="D29" s="14">
        <v>5000</v>
      </c>
      <c r="E29" s="11"/>
      <c r="F29" s="155"/>
      <c r="G29" s="14">
        <f t="shared" si="2"/>
        <v>5000</v>
      </c>
      <c r="H29" s="14">
        <v>2000</v>
      </c>
      <c r="I29" s="240">
        <f t="shared" si="1"/>
        <v>3000</v>
      </c>
    </row>
    <row r="30" spans="1:9" ht="20.100000000000001" customHeight="1">
      <c r="A30" s="25"/>
      <c r="B30" s="10"/>
      <c r="C30" s="6" t="s">
        <v>35</v>
      </c>
      <c r="D30" s="11">
        <v>4000</v>
      </c>
      <c r="E30" s="11"/>
      <c r="F30" s="155"/>
      <c r="G30" s="11">
        <f t="shared" si="2"/>
        <v>4000</v>
      </c>
      <c r="H30" s="11">
        <v>2000</v>
      </c>
      <c r="I30" s="154">
        <f t="shared" si="1"/>
        <v>2000</v>
      </c>
    </row>
    <row r="31" spans="1:9" ht="20.100000000000001" customHeight="1">
      <c r="A31" s="243" t="s">
        <v>31</v>
      </c>
      <c r="B31" s="10"/>
      <c r="C31" s="10"/>
      <c r="D31" s="18">
        <f>SUM(D32,D34)</f>
        <v>29000</v>
      </c>
      <c r="E31" s="18">
        <f>E32</f>
        <v>110000</v>
      </c>
      <c r="F31" s="10"/>
      <c r="G31" s="18">
        <f t="shared" si="2"/>
        <v>139000</v>
      </c>
      <c r="H31" s="18">
        <v>35000</v>
      </c>
      <c r="I31" s="154">
        <f t="shared" si="1"/>
        <v>104000</v>
      </c>
    </row>
    <row r="32" spans="1:9" ht="20.100000000000001" customHeight="1">
      <c r="A32" s="25"/>
      <c r="B32" s="6" t="s">
        <v>32</v>
      </c>
      <c r="C32" s="10"/>
      <c r="D32" s="14">
        <v>25000</v>
      </c>
      <c r="E32" s="14">
        <f>E33</f>
        <v>110000</v>
      </c>
      <c r="F32" s="10"/>
      <c r="G32" s="14">
        <f t="shared" si="2"/>
        <v>135000</v>
      </c>
      <c r="H32" s="14">
        <v>34000</v>
      </c>
      <c r="I32" s="154">
        <f t="shared" si="1"/>
        <v>101000</v>
      </c>
    </row>
    <row r="33" spans="1:9" ht="20.100000000000001" customHeight="1">
      <c r="A33" s="25"/>
      <c r="B33" s="10"/>
      <c r="C33" s="6" t="s">
        <v>34</v>
      </c>
      <c r="D33" s="14">
        <v>25000</v>
      </c>
      <c r="E33" s="11">
        <v>110000</v>
      </c>
      <c r="F33" s="155"/>
      <c r="G33" s="14">
        <f t="shared" si="2"/>
        <v>135000</v>
      </c>
      <c r="H33" s="14">
        <v>34000</v>
      </c>
      <c r="I33" s="154">
        <f t="shared" si="1"/>
        <v>101000</v>
      </c>
    </row>
    <row r="34" spans="1:9" ht="20.100000000000001" customHeight="1">
      <c r="A34" s="25"/>
      <c r="B34" s="6" t="s">
        <v>294</v>
      </c>
      <c r="C34" s="10"/>
      <c r="D34" s="14">
        <f>D35</f>
        <v>4000</v>
      </c>
      <c r="E34" s="14"/>
      <c r="F34" s="10"/>
      <c r="G34" s="14">
        <f t="shared" si="2"/>
        <v>4000</v>
      </c>
      <c r="H34" s="14">
        <v>1000</v>
      </c>
      <c r="I34" s="154">
        <f t="shared" si="1"/>
        <v>3000</v>
      </c>
    </row>
    <row r="35" spans="1:9" ht="20.100000000000001" customHeight="1">
      <c r="A35" s="25"/>
      <c r="B35" s="10"/>
      <c r="C35" s="6" t="s">
        <v>33</v>
      </c>
      <c r="D35" s="14">
        <v>4000</v>
      </c>
      <c r="E35" s="11"/>
      <c r="F35" s="155"/>
      <c r="G35" s="14">
        <f t="shared" si="2"/>
        <v>4000</v>
      </c>
      <c r="H35" s="14">
        <v>1000</v>
      </c>
      <c r="I35" s="154">
        <f t="shared" si="1"/>
        <v>3000</v>
      </c>
    </row>
    <row r="36" spans="1:9" ht="20.100000000000001" customHeight="1">
      <c r="A36" s="244" t="s">
        <v>255</v>
      </c>
      <c r="B36" s="10"/>
      <c r="C36" s="10"/>
      <c r="D36" s="159"/>
      <c r="E36" s="18">
        <f>E37</f>
        <v>2484000</v>
      </c>
      <c r="F36" s="10"/>
      <c r="G36" s="18">
        <f t="shared" si="2"/>
        <v>2484000</v>
      </c>
      <c r="H36" s="18">
        <f>H37</f>
        <v>1582000</v>
      </c>
      <c r="I36" s="154">
        <f t="shared" si="1"/>
        <v>902000</v>
      </c>
    </row>
    <row r="37" spans="1:9" ht="20.100000000000001" customHeight="1">
      <c r="A37" s="25"/>
      <c r="B37" s="6" t="s">
        <v>252</v>
      </c>
      <c r="C37" s="10"/>
      <c r="D37" s="18"/>
      <c r="E37" s="14">
        <f>SUM(E38:E40)</f>
        <v>2484000</v>
      </c>
      <c r="F37" s="10"/>
      <c r="G37" s="14">
        <f t="shared" si="2"/>
        <v>2484000</v>
      </c>
      <c r="H37" s="14">
        <f>SUM(H38+H39+H40)</f>
        <v>1582000</v>
      </c>
      <c r="I37" s="154">
        <f t="shared" si="1"/>
        <v>902000</v>
      </c>
    </row>
    <row r="38" spans="1:9" ht="20.100000000000001" customHeight="1">
      <c r="A38" s="25"/>
      <c r="B38" s="10"/>
      <c r="C38" s="205" t="s">
        <v>296</v>
      </c>
      <c r="D38" s="13">
        <v>0</v>
      </c>
      <c r="E38" s="11">
        <v>761000</v>
      </c>
      <c r="F38" s="155"/>
      <c r="G38" s="14">
        <v>760000</v>
      </c>
      <c r="H38" s="13">
        <v>0</v>
      </c>
      <c r="I38" s="154">
        <f t="shared" si="1"/>
        <v>760000</v>
      </c>
    </row>
    <row r="39" spans="1:9" ht="20.100000000000001" customHeight="1">
      <c r="A39" s="25"/>
      <c r="B39" s="10"/>
      <c r="C39" s="205" t="s">
        <v>297</v>
      </c>
      <c r="D39" s="13">
        <v>0</v>
      </c>
      <c r="E39" s="11">
        <v>80000</v>
      </c>
      <c r="F39" s="155"/>
      <c r="G39" s="14">
        <f>SUM(D39+E39-F39)</f>
        <v>80000</v>
      </c>
      <c r="H39" s="14">
        <v>82000</v>
      </c>
      <c r="I39" s="154">
        <f t="shared" si="1"/>
        <v>-2000</v>
      </c>
    </row>
    <row r="40" spans="1:9" ht="20.100000000000001" customHeight="1">
      <c r="A40" s="25"/>
      <c r="B40" s="10"/>
      <c r="C40" s="205" t="s">
        <v>298</v>
      </c>
      <c r="D40" s="13">
        <v>0</v>
      </c>
      <c r="E40" s="11">
        <v>1643000</v>
      </c>
      <c r="F40" s="155"/>
      <c r="G40" s="14">
        <f>SUM(D40+E40-F40)</f>
        <v>1643000</v>
      </c>
      <c r="H40" s="14">
        <v>1500000</v>
      </c>
      <c r="I40" s="154">
        <f t="shared" si="1"/>
        <v>143000</v>
      </c>
    </row>
    <row r="41" spans="1:9" ht="20.100000000000001" customHeight="1" thickBot="1">
      <c r="A41" s="313" t="s">
        <v>4</v>
      </c>
      <c r="B41" s="314"/>
      <c r="C41" s="315"/>
      <c r="D41" s="15">
        <v>132000</v>
      </c>
      <c r="E41" s="220">
        <v>45000</v>
      </c>
      <c r="F41" s="245"/>
      <c r="G41" s="15">
        <f>SUM(D41+E41-F41)</f>
        <v>177000</v>
      </c>
      <c r="H41" s="15">
        <v>30000</v>
      </c>
      <c r="I41" s="239">
        <f t="shared" si="1"/>
        <v>147000</v>
      </c>
    </row>
    <row r="42" spans="1:9" ht="20.100000000000001" customHeight="1" thickTop="1" thickBot="1">
      <c r="A42" s="316" t="s">
        <v>5</v>
      </c>
      <c r="B42" s="317"/>
      <c r="C42" s="318"/>
      <c r="D42" s="16">
        <f>SUM(D5,D11,D22,D31,D36,D41)</f>
        <v>9450000</v>
      </c>
      <c r="E42" s="153">
        <f>SUM(E11,E31,E36,E41)</f>
        <v>2700000</v>
      </c>
      <c r="F42" s="226">
        <f>F11</f>
        <v>2485000</v>
      </c>
      <c r="G42" s="16">
        <f>D42+E42-F42</f>
        <v>9665000</v>
      </c>
      <c r="H42" s="16">
        <v>8785000</v>
      </c>
      <c r="I42" s="156">
        <f>G42-H42</f>
        <v>880000</v>
      </c>
    </row>
    <row r="44" spans="1:9">
      <c r="A44" s="311"/>
      <c r="B44" s="311"/>
    </row>
  </sheetData>
  <sheetProtection password="CC3D" sheet="1" objects="1" scenarios="1"/>
  <mergeCells count="11">
    <mergeCell ref="A44:B44"/>
    <mergeCell ref="A1:I1"/>
    <mergeCell ref="A41:C41"/>
    <mergeCell ref="A42:C42"/>
    <mergeCell ref="A3:C3"/>
    <mergeCell ref="G3:G4"/>
    <mergeCell ref="H3:H4"/>
    <mergeCell ref="I3:I4"/>
    <mergeCell ref="D3:D4"/>
    <mergeCell ref="E3:E4"/>
    <mergeCell ref="D2:I2"/>
  </mergeCells>
  <phoneticPr fontId="2" type="noConversion"/>
  <pageMargins left="0.36" right="0.15748031496063" top="0.27559055118110198" bottom="0.196850393700787" header="0.16" footer="0.31496062992126"/>
  <pageSetup paperSize="9" scale="86" orientation="portrait" useFirstPageNumber="1" horizontalDpi="1200" verticalDpi="12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7" zoomScaleNormal="100" workbookViewId="0">
      <selection activeCell="E21" sqref="E21"/>
    </sheetView>
  </sheetViews>
  <sheetFormatPr defaultRowHeight="16.5"/>
  <cols>
    <col min="1" max="1" width="11.625" customWidth="1"/>
    <col min="2" max="2" width="9.75" customWidth="1"/>
    <col min="3" max="3" width="11.25" customWidth="1"/>
    <col min="4" max="4" width="12.5" customWidth="1"/>
    <col min="5" max="5" width="12" customWidth="1"/>
    <col min="6" max="6" width="8.375" style="256" customWidth="1"/>
    <col min="7" max="7" width="11.875" style="21" customWidth="1"/>
    <col min="8" max="8" width="11.25" style="23" customWidth="1"/>
    <col min="9" max="9" width="10.625" style="23" bestFit="1" customWidth="1"/>
  </cols>
  <sheetData>
    <row r="1" spans="1:9" ht="21" customHeight="1" thickBot="1">
      <c r="A1" s="329" t="s">
        <v>321</v>
      </c>
      <c r="B1" s="329"/>
      <c r="C1" s="329"/>
      <c r="D1" s="329"/>
      <c r="E1" s="329"/>
      <c r="F1" s="329"/>
      <c r="G1" s="329"/>
      <c r="H1" s="329"/>
      <c r="I1" s="329"/>
    </row>
    <row r="2" spans="1:9" ht="13.5" customHeight="1">
      <c r="A2" s="319" t="s">
        <v>15</v>
      </c>
      <c r="B2" s="320"/>
      <c r="C2" s="321"/>
      <c r="D2" s="324" t="s">
        <v>330</v>
      </c>
      <c r="E2" s="324" t="s">
        <v>331</v>
      </c>
      <c r="F2" s="338" t="s">
        <v>257</v>
      </c>
      <c r="G2" s="336" t="s">
        <v>327</v>
      </c>
      <c r="H2" s="324" t="s">
        <v>325</v>
      </c>
      <c r="I2" s="324" t="s">
        <v>0</v>
      </c>
    </row>
    <row r="3" spans="1:9" ht="21" customHeight="1">
      <c r="A3" s="7" t="s">
        <v>1</v>
      </c>
      <c r="B3" s="1" t="s">
        <v>2</v>
      </c>
      <c r="C3" s="1" t="s">
        <v>3</v>
      </c>
      <c r="D3" s="325"/>
      <c r="E3" s="325"/>
      <c r="F3" s="339"/>
      <c r="G3" s="337"/>
      <c r="H3" s="325"/>
      <c r="I3" s="325"/>
    </row>
    <row r="4" spans="1:9">
      <c r="A4" s="24" t="s">
        <v>37</v>
      </c>
      <c r="B4" s="8"/>
      <c r="C4" s="8"/>
      <c r="D4" s="19">
        <f>D5+D14</f>
        <v>2014000</v>
      </c>
      <c r="E4" s="8"/>
      <c r="F4" s="246"/>
      <c r="G4" s="19">
        <f>G5+G14</f>
        <v>2014000</v>
      </c>
      <c r="H4" s="3">
        <v>2079000</v>
      </c>
      <c r="I4" s="231">
        <f>G4-H4</f>
        <v>-65000</v>
      </c>
    </row>
    <row r="5" spans="1:9">
      <c r="A5" s="26"/>
      <c r="B5" s="2" t="s">
        <v>38</v>
      </c>
      <c r="C5" s="8"/>
      <c r="D5" s="11">
        <f>SUM(D6:D13)</f>
        <v>1352000</v>
      </c>
      <c r="E5" s="8"/>
      <c r="F5" s="246"/>
      <c r="G5" s="11">
        <f>SUM(G6:G13)</f>
        <v>1352000</v>
      </c>
      <c r="H5" s="5">
        <v>1394000</v>
      </c>
      <c r="I5" s="160">
        <f t="shared" ref="I5:I74" si="0">G5-H5</f>
        <v>-42000</v>
      </c>
    </row>
    <row r="6" spans="1:9">
      <c r="A6" s="26"/>
      <c r="B6" s="8"/>
      <c r="C6" s="4" t="s">
        <v>39</v>
      </c>
      <c r="D6" s="11">
        <v>440000</v>
      </c>
      <c r="E6" s="4"/>
      <c r="F6" s="247"/>
      <c r="G6" s="11">
        <f t="shared" ref="G6:G12" si="1">SUM(D6,E6)</f>
        <v>440000</v>
      </c>
      <c r="H6" s="5">
        <v>500000</v>
      </c>
      <c r="I6" s="160">
        <f t="shared" si="0"/>
        <v>-60000</v>
      </c>
    </row>
    <row r="7" spans="1:9">
      <c r="A7" s="26"/>
      <c r="B7" s="8"/>
      <c r="C7" s="4" t="s">
        <v>40</v>
      </c>
      <c r="D7" s="11">
        <v>170000</v>
      </c>
      <c r="E7" s="4"/>
      <c r="F7" s="247"/>
      <c r="G7" s="11">
        <f t="shared" si="1"/>
        <v>170000</v>
      </c>
      <c r="H7" s="5">
        <v>210000</v>
      </c>
      <c r="I7" s="160">
        <f t="shared" si="0"/>
        <v>-40000</v>
      </c>
    </row>
    <row r="8" spans="1:9">
      <c r="A8" s="26"/>
      <c r="B8" s="8"/>
      <c r="C8" s="4" t="s">
        <v>334</v>
      </c>
      <c r="D8" s="11">
        <v>280000</v>
      </c>
      <c r="E8" s="4"/>
      <c r="F8" s="247"/>
      <c r="G8" s="11">
        <f t="shared" si="1"/>
        <v>280000</v>
      </c>
      <c r="H8" s="5">
        <v>321000</v>
      </c>
      <c r="I8" s="160">
        <f t="shared" si="0"/>
        <v>-41000</v>
      </c>
    </row>
    <row r="9" spans="1:9">
      <c r="A9" s="26"/>
      <c r="B9" s="8"/>
      <c r="C9" s="4" t="s">
        <v>41</v>
      </c>
      <c r="D9" s="11">
        <v>95000</v>
      </c>
      <c r="E9" s="4"/>
      <c r="F9" s="247"/>
      <c r="G9" s="11">
        <f t="shared" si="1"/>
        <v>95000</v>
      </c>
      <c r="H9" s="5">
        <v>105000</v>
      </c>
      <c r="I9" s="160">
        <f t="shared" si="0"/>
        <v>-10000</v>
      </c>
    </row>
    <row r="10" spans="1:9">
      <c r="A10" s="26"/>
      <c r="B10" s="8"/>
      <c r="C10" s="4" t="s">
        <v>332</v>
      </c>
      <c r="D10" s="11">
        <v>285000</v>
      </c>
      <c r="E10" s="4"/>
      <c r="F10" s="247"/>
      <c r="G10" s="11">
        <f t="shared" si="1"/>
        <v>285000</v>
      </c>
      <c r="H10" s="5">
        <v>250000</v>
      </c>
      <c r="I10" s="160">
        <f t="shared" si="0"/>
        <v>35000</v>
      </c>
    </row>
    <row r="11" spans="1:9">
      <c r="A11" s="26"/>
      <c r="B11" s="8"/>
      <c r="C11" s="4" t="s">
        <v>333</v>
      </c>
      <c r="D11" s="11">
        <v>7000</v>
      </c>
      <c r="E11" s="4"/>
      <c r="F11" s="247"/>
      <c r="G11" s="11">
        <f t="shared" si="1"/>
        <v>7000</v>
      </c>
      <c r="H11" s="5">
        <v>7000</v>
      </c>
      <c r="I11" s="160">
        <f t="shared" si="0"/>
        <v>0</v>
      </c>
    </row>
    <row r="12" spans="1:9">
      <c r="A12" s="26"/>
      <c r="B12" s="8"/>
      <c r="C12" s="4" t="s">
        <v>42</v>
      </c>
      <c r="D12" s="241">
        <v>75000</v>
      </c>
      <c r="E12" s="4"/>
      <c r="F12" s="247"/>
      <c r="G12" s="241">
        <f t="shared" si="1"/>
        <v>75000</v>
      </c>
      <c r="H12" s="5">
        <v>1000</v>
      </c>
      <c r="I12" s="160">
        <f t="shared" si="0"/>
        <v>74000</v>
      </c>
    </row>
    <row r="13" spans="1:9">
      <c r="A13" s="26"/>
      <c r="B13" s="8"/>
      <c r="C13" s="4" t="s">
        <v>43</v>
      </c>
      <c r="D13" s="11">
        <v>0</v>
      </c>
      <c r="E13" s="4"/>
      <c r="F13" s="247"/>
      <c r="G13" s="11">
        <v>0</v>
      </c>
      <c r="H13" s="5">
        <v>0</v>
      </c>
      <c r="I13" s="160">
        <f t="shared" si="0"/>
        <v>0</v>
      </c>
    </row>
    <row r="14" spans="1:9">
      <c r="A14" s="26"/>
      <c r="B14" s="2" t="s">
        <v>6</v>
      </c>
      <c r="C14" s="8"/>
      <c r="D14" s="11">
        <f>SUM(D15:D21)</f>
        <v>662000</v>
      </c>
      <c r="E14" s="8"/>
      <c r="F14" s="246"/>
      <c r="G14" s="11">
        <f t="shared" ref="G14:G21" si="2">SUM(D14,E14)</f>
        <v>662000</v>
      </c>
      <c r="H14" s="5">
        <v>685000</v>
      </c>
      <c r="I14" s="160">
        <f t="shared" si="0"/>
        <v>-23000</v>
      </c>
    </row>
    <row r="15" spans="1:9">
      <c r="A15" s="26"/>
      <c r="B15" s="8"/>
      <c r="C15" s="4" t="s">
        <v>44</v>
      </c>
      <c r="D15" s="11">
        <v>225000</v>
      </c>
      <c r="E15" s="4"/>
      <c r="F15" s="247"/>
      <c r="G15" s="11">
        <f t="shared" si="2"/>
        <v>225000</v>
      </c>
      <c r="H15" s="5">
        <v>230000</v>
      </c>
      <c r="I15" s="160">
        <f t="shared" si="0"/>
        <v>-5000</v>
      </c>
    </row>
    <row r="16" spans="1:9">
      <c r="A16" s="26"/>
      <c r="B16" s="8"/>
      <c r="C16" s="4" t="s">
        <v>45</v>
      </c>
      <c r="D16" s="11">
        <v>115000</v>
      </c>
      <c r="E16" s="4"/>
      <c r="F16" s="247"/>
      <c r="G16" s="11">
        <f t="shared" si="2"/>
        <v>115000</v>
      </c>
      <c r="H16" s="5">
        <v>120000</v>
      </c>
      <c r="I16" s="160">
        <f t="shared" si="0"/>
        <v>-5000</v>
      </c>
    </row>
    <row r="17" spans="1:9">
      <c r="A17" s="26"/>
      <c r="B17" s="8"/>
      <c r="C17" s="4" t="s">
        <v>283</v>
      </c>
      <c r="D17" s="11">
        <v>120000</v>
      </c>
      <c r="E17" s="4"/>
      <c r="F17" s="247"/>
      <c r="G17" s="11">
        <f t="shared" si="2"/>
        <v>120000</v>
      </c>
      <c r="H17" s="5">
        <v>130000</v>
      </c>
      <c r="I17" s="160">
        <f t="shared" si="0"/>
        <v>-10000</v>
      </c>
    </row>
    <row r="18" spans="1:9">
      <c r="A18" s="26"/>
      <c r="B18" s="8"/>
      <c r="C18" s="4" t="s">
        <v>46</v>
      </c>
      <c r="D18" s="11">
        <v>55000</v>
      </c>
      <c r="E18" s="4"/>
      <c r="F18" s="247"/>
      <c r="G18" s="11">
        <f t="shared" si="2"/>
        <v>55000</v>
      </c>
      <c r="H18" s="5">
        <v>55000</v>
      </c>
      <c r="I18" s="160">
        <f t="shared" si="0"/>
        <v>0</v>
      </c>
    </row>
    <row r="19" spans="1:9" ht="16.149999999999999" customHeight="1">
      <c r="A19" s="26"/>
      <c r="B19" s="8"/>
      <c r="C19" s="4" t="s">
        <v>284</v>
      </c>
      <c r="D19" s="11">
        <v>135000</v>
      </c>
      <c r="E19" s="4"/>
      <c r="F19" s="247"/>
      <c r="G19" s="11">
        <f t="shared" si="2"/>
        <v>135000</v>
      </c>
      <c r="H19" s="5">
        <v>135000</v>
      </c>
      <c r="I19" s="160">
        <f t="shared" si="0"/>
        <v>0</v>
      </c>
    </row>
    <row r="20" spans="1:9" ht="16.149999999999999" customHeight="1">
      <c r="A20" s="26"/>
      <c r="B20" s="8"/>
      <c r="C20" s="4" t="s">
        <v>74</v>
      </c>
      <c r="D20" s="11">
        <v>2000</v>
      </c>
      <c r="E20" s="4"/>
      <c r="F20" s="247"/>
      <c r="G20" s="11">
        <f t="shared" si="2"/>
        <v>2000</v>
      </c>
      <c r="H20" s="5">
        <v>5000</v>
      </c>
      <c r="I20" s="160">
        <f t="shared" si="0"/>
        <v>-3000</v>
      </c>
    </row>
    <row r="21" spans="1:9" ht="16.149999999999999" customHeight="1">
      <c r="A21" s="26"/>
      <c r="B21" s="8"/>
      <c r="C21" s="4" t="s">
        <v>47</v>
      </c>
      <c r="D21" s="11">
        <v>10000</v>
      </c>
      <c r="E21" s="4"/>
      <c r="F21" s="247"/>
      <c r="G21" s="11">
        <f t="shared" si="2"/>
        <v>10000</v>
      </c>
      <c r="H21" s="5">
        <v>10000</v>
      </c>
      <c r="I21" s="160">
        <f t="shared" si="0"/>
        <v>0</v>
      </c>
    </row>
    <row r="22" spans="1:9" ht="16.149999999999999" customHeight="1">
      <c r="A22" s="24" t="s">
        <v>7</v>
      </c>
      <c r="B22" s="8"/>
      <c r="C22" s="8"/>
      <c r="D22" s="19">
        <f>D23+D30+D40</f>
        <v>924000</v>
      </c>
      <c r="E22" s="227">
        <f>SUM(E23,E30,E40)</f>
        <v>0</v>
      </c>
      <c r="F22" s="246"/>
      <c r="G22" s="19">
        <f>G23+G30+G40</f>
        <v>593000</v>
      </c>
      <c r="H22" s="3">
        <v>1027000</v>
      </c>
      <c r="I22" s="231">
        <f t="shared" si="0"/>
        <v>-434000</v>
      </c>
    </row>
    <row r="23" spans="1:9" ht="16.149999999999999" customHeight="1">
      <c r="A23" s="26"/>
      <c r="B23" s="2" t="s">
        <v>8</v>
      </c>
      <c r="C23" s="8"/>
      <c r="D23" s="11">
        <f>SUM(D24:D29)</f>
        <v>221000</v>
      </c>
      <c r="E23" s="8"/>
      <c r="F23" s="246"/>
      <c r="G23" s="11">
        <f>SUM(G24:G29)</f>
        <v>221000</v>
      </c>
      <c r="H23" s="5">
        <v>246000</v>
      </c>
      <c r="I23" s="160">
        <f t="shared" si="0"/>
        <v>-25000</v>
      </c>
    </row>
    <row r="24" spans="1:9" ht="16.149999999999999" customHeight="1">
      <c r="A24" s="26"/>
      <c r="B24" s="8"/>
      <c r="C24" s="4" t="s">
        <v>71</v>
      </c>
      <c r="D24" s="11">
        <v>80000</v>
      </c>
      <c r="E24" s="4"/>
      <c r="F24" s="247"/>
      <c r="G24" s="11">
        <f>SUM(D24,E24)</f>
        <v>80000</v>
      </c>
      <c r="H24" s="5">
        <v>100000</v>
      </c>
      <c r="I24" s="160">
        <f t="shared" si="0"/>
        <v>-20000</v>
      </c>
    </row>
    <row r="25" spans="1:9" ht="16.149999999999999" customHeight="1">
      <c r="A25" s="26"/>
      <c r="B25" s="8"/>
      <c r="C25" s="4" t="s">
        <v>48</v>
      </c>
      <c r="D25" s="11">
        <v>6000</v>
      </c>
      <c r="E25" s="4"/>
      <c r="F25" s="247"/>
      <c r="G25" s="11">
        <f t="shared" ref="G25:G29" si="3">SUM(D25,E25)</f>
        <v>6000</v>
      </c>
      <c r="H25" s="5">
        <v>6000</v>
      </c>
      <c r="I25" s="160">
        <f t="shared" si="0"/>
        <v>0</v>
      </c>
    </row>
    <row r="26" spans="1:9" ht="16.149999999999999" customHeight="1">
      <c r="A26" s="26"/>
      <c r="B26" s="8"/>
      <c r="C26" s="4" t="s">
        <v>49</v>
      </c>
      <c r="D26" s="11">
        <v>3000</v>
      </c>
      <c r="E26" s="4"/>
      <c r="F26" s="247"/>
      <c r="G26" s="11">
        <f t="shared" si="3"/>
        <v>3000</v>
      </c>
      <c r="H26" s="5">
        <v>3000</v>
      </c>
      <c r="I26" s="160">
        <f t="shared" si="0"/>
        <v>0</v>
      </c>
    </row>
    <row r="27" spans="1:9" ht="16.149999999999999" customHeight="1">
      <c r="A27" s="26"/>
      <c r="B27" s="8"/>
      <c r="C27" s="4" t="s">
        <v>335</v>
      </c>
      <c r="D27" s="11">
        <v>85000</v>
      </c>
      <c r="E27" s="4"/>
      <c r="F27" s="247"/>
      <c r="G27" s="11">
        <f t="shared" si="3"/>
        <v>85000</v>
      </c>
      <c r="H27" s="5">
        <v>90000</v>
      </c>
      <c r="I27" s="160">
        <f t="shared" si="0"/>
        <v>-5000</v>
      </c>
    </row>
    <row r="28" spans="1:9" ht="16.149999999999999" customHeight="1">
      <c r="A28" s="26"/>
      <c r="B28" s="8"/>
      <c r="C28" s="4" t="s">
        <v>336</v>
      </c>
      <c r="D28" s="11">
        <v>12000</v>
      </c>
      <c r="E28" s="4"/>
      <c r="F28" s="247"/>
      <c r="G28" s="11">
        <f t="shared" si="3"/>
        <v>12000</v>
      </c>
      <c r="H28" s="5">
        <v>12000</v>
      </c>
      <c r="I28" s="160">
        <f t="shared" si="0"/>
        <v>0</v>
      </c>
    </row>
    <row r="29" spans="1:9" ht="22.5">
      <c r="A29" s="26"/>
      <c r="B29" s="8"/>
      <c r="C29" s="4" t="s">
        <v>75</v>
      </c>
      <c r="D29" s="11">
        <v>35000</v>
      </c>
      <c r="E29" s="4"/>
      <c r="F29" s="247"/>
      <c r="G29" s="11">
        <f t="shared" si="3"/>
        <v>35000</v>
      </c>
      <c r="H29" s="5">
        <v>35000</v>
      </c>
      <c r="I29" s="160">
        <f t="shared" si="0"/>
        <v>0</v>
      </c>
    </row>
    <row r="30" spans="1:9" ht="16.350000000000001" customHeight="1">
      <c r="A30" s="26"/>
      <c r="B30" s="2" t="s">
        <v>9</v>
      </c>
      <c r="C30" s="8"/>
      <c r="D30" s="11">
        <f>SUM(D31:D39)</f>
        <v>331000</v>
      </c>
      <c r="E30" s="8"/>
      <c r="F30" s="246"/>
      <c r="G30" s="11"/>
      <c r="H30" s="5">
        <v>352000</v>
      </c>
      <c r="I30" s="160">
        <f t="shared" si="0"/>
        <v>-352000</v>
      </c>
    </row>
    <row r="31" spans="1:9" ht="16.350000000000001" customHeight="1">
      <c r="A31" s="26"/>
      <c r="B31" s="8"/>
      <c r="C31" s="4" t="s">
        <v>338</v>
      </c>
      <c r="D31" s="11">
        <v>68000</v>
      </c>
      <c r="E31" s="4"/>
      <c r="F31" s="247"/>
      <c r="G31" s="11">
        <f>SUM(D31,E31)</f>
        <v>68000</v>
      </c>
      <c r="H31" s="5">
        <v>70000</v>
      </c>
      <c r="I31" s="160">
        <f t="shared" si="0"/>
        <v>-2000</v>
      </c>
    </row>
    <row r="32" spans="1:9" ht="16.350000000000001" customHeight="1">
      <c r="A32" s="26"/>
      <c r="B32" s="8"/>
      <c r="C32" s="4" t="s">
        <v>50</v>
      </c>
      <c r="D32" s="11">
        <v>32000</v>
      </c>
      <c r="E32" s="4"/>
      <c r="F32" s="247"/>
      <c r="G32" s="11">
        <f t="shared" ref="G32:G39" si="4">SUM(D32,E32)</f>
        <v>32000</v>
      </c>
      <c r="H32" s="5">
        <v>35000</v>
      </c>
      <c r="I32" s="160">
        <f t="shared" si="0"/>
        <v>-3000</v>
      </c>
    </row>
    <row r="33" spans="1:9" ht="16.350000000000001" customHeight="1">
      <c r="A33" s="26"/>
      <c r="B33" s="8"/>
      <c r="C33" s="4" t="s">
        <v>337</v>
      </c>
      <c r="D33" s="11">
        <v>45000</v>
      </c>
      <c r="E33" s="4"/>
      <c r="F33" s="247"/>
      <c r="G33" s="11">
        <f t="shared" si="4"/>
        <v>45000</v>
      </c>
      <c r="H33" s="5">
        <v>50000</v>
      </c>
      <c r="I33" s="160">
        <f t="shared" si="0"/>
        <v>-5000</v>
      </c>
    </row>
    <row r="34" spans="1:9" ht="16.350000000000001" customHeight="1">
      <c r="A34" s="26"/>
      <c r="B34" s="8"/>
      <c r="C34" s="4" t="s">
        <v>76</v>
      </c>
      <c r="D34" s="11">
        <v>8000</v>
      </c>
      <c r="E34" s="4"/>
      <c r="F34" s="247"/>
      <c r="G34" s="11">
        <f t="shared" si="4"/>
        <v>8000</v>
      </c>
      <c r="H34" s="5">
        <v>9000</v>
      </c>
      <c r="I34" s="160">
        <f t="shared" si="0"/>
        <v>-1000</v>
      </c>
    </row>
    <row r="35" spans="1:9" ht="16.350000000000001" customHeight="1">
      <c r="A35" s="26"/>
      <c r="B35" s="8"/>
      <c r="C35" s="4" t="s">
        <v>51</v>
      </c>
      <c r="D35" s="11">
        <v>35000</v>
      </c>
      <c r="E35" s="4"/>
      <c r="F35" s="247"/>
      <c r="G35" s="11">
        <f t="shared" si="4"/>
        <v>35000</v>
      </c>
      <c r="H35" s="5">
        <v>40000</v>
      </c>
      <c r="I35" s="160">
        <f t="shared" si="0"/>
        <v>-5000</v>
      </c>
    </row>
    <row r="36" spans="1:9" ht="16.350000000000001" customHeight="1">
      <c r="A36" s="26"/>
      <c r="B36" s="8"/>
      <c r="C36" s="4" t="s">
        <v>52</v>
      </c>
      <c r="D36" s="11">
        <v>88000</v>
      </c>
      <c r="E36" s="4"/>
      <c r="F36" s="247"/>
      <c r="G36" s="11">
        <f t="shared" si="4"/>
        <v>88000</v>
      </c>
      <c r="H36" s="5">
        <v>90000</v>
      </c>
      <c r="I36" s="160">
        <f t="shared" si="0"/>
        <v>-2000</v>
      </c>
    </row>
    <row r="37" spans="1:9" ht="16.350000000000001" customHeight="1">
      <c r="A37" s="26"/>
      <c r="B37" s="8"/>
      <c r="C37" s="4" t="s">
        <v>339</v>
      </c>
      <c r="D37" s="11">
        <v>35000</v>
      </c>
      <c r="E37" s="4"/>
      <c r="F37" s="247"/>
      <c r="G37" s="11">
        <f t="shared" si="4"/>
        <v>35000</v>
      </c>
      <c r="H37" s="5">
        <v>37000</v>
      </c>
      <c r="I37" s="160">
        <f t="shared" si="0"/>
        <v>-2000</v>
      </c>
    </row>
    <row r="38" spans="1:9" ht="16.350000000000001" customHeight="1">
      <c r="A38" s="26"/>
      <c r="B38" s="8"/>
      <c r="C38" s="4" t="s">
        <v>77</v>
      </c>
      <c r="D38" s="11">
        <v>18000</v>
      </c>
      <c r="E38" s="4"/>
      <c r="F38" s="247"/>
      <c r="G38" s="11">
        <f t="shared" si="4"/>
        <v>18000</v>
      </c>
      <c r="H38" s="5">
        <v>20000</v>
      </c>
      <c r="I38" s="160">
        <f t="shared" si="0"/>
        <v>-2000</v>
      </c>
    </row>
    <row r="39" spans="1:9" ht="16.350000000000001" customHeight="1">
      <c r="A39" s="26"/>
      <c r="B39" s="8"/>
      <c r="C39" s="4" t="s">
        <v>340</v>
      </c>
      <c r="D39" s="11">
        <v>2000</v>
      </c>
      <c r="E39" s="4"/>
      <c r="F39" s="247"/>
      <c r="G39" s="11">
        <f t="shared" si="4"/>
        <v>2000</v>
      </c>
      <c r="H39" s="5">
        <v>1000</v>
      </c>
      <c r="I39" s="160">
        <f t="shared" si="0"/>
        <v>1000</v>
      </c>
    </row>
    <row r="40" spans="1:9" ht="16.350000000000001" customHeight="1">
      <c r="A40" s="26"/>
      <c r="B40" s="2" t="s">
        <v>10</v>
      </c>
      <c r="C40" s="8"/>
      <c r="D40" s="19">
        <f>SUM(D41:D49)</f>
        <v>372000</v>
      </c>
      <c r="E40" s="232">
        <f>SUM(E41:E49)</f>
        <v>0</v>
      </c>
      <c r="F40" s="248"/>
      <c r="G40" s="19">
        <f>SUM(G41:G49)</f>
        <v>372000</v>
      </c>
      <c r="H40" s="3">
        <v>429000</v>
      </c>
      <c r="I40" s="231">
        <f t="shared" si="0"/>
        <v>-57000</v>
      </c>
    </row>
    <row r="41" spans="1:9" ht="16.350000000000001" customHeight="1">
      <c r="A41" s="26"/>
      <c r="B41" s="8"/>
      <c r="C41" s="4" t="s">
        <v>341</v>
      </c>
      <c r="D41" s="11">
        <v>65000</v>
      </c>
      <c r="E41" s="4"/>
      <c r="F41" s="247"/>
      <c r="G41" s="11">
        <f>SUM(D41+E41)</f>
        <v>65000</v>
      </c>
      <c r="H41" s="5">
        <v>69000</v>
      </c>
      <c r="I41" s="160">
        <f t="shared" si="0"/>
        <v>-4000</v>
      </c>
    </row>
    <row r="42" spans="1:9" ht="16.350000000000001" customHeight="1">
      <c r="A42" s="26"/>
      <c r="B42" s="8"/>
      <c r="C42" s="4" t="s">
        <v>78</v>
      </c>
      <c r="D42" s="11">
        <v>2000</v>
      </c>
      <c r="E42" s="4"/>
      <c r="F42" s="247"/>
      <c r="G42" s="11">
        <f t="shared" ref="G42:G49" si="5">SUM(D42+E42)</f>
        <v>2000</v>
      </c>
      <c r="H42" s="5">
        <v>3000</v>
      </c>
      <c r="I42" s="160">
        <f t="shared" si="0"/>
        <v>-1000</v>
      </c>
    </row>
    <row r="43" spans="1:9" ht="16.350000000000001" customHeight="1">
      <c r="A43" s="26"/>
      <c r="B43" s="8"/>
      <c r="C43" s="4" t="s">
        <v>79</v>
      </c>
      <c r="D43" s="11">
        <v>60000</v>
      </c>
      <c r="E43" s="4"/>
      <c r="F43" s="247"/>
      <c r="G43" s="11">
        <f t="shared" si="5"/>
        <v>60000</v>
      </c>
      <c r="H43" s="5">
        <v>94000</v>
      </c>
      <c r="I43" s="160">
        <f t="shared" si="0"/>
        <v>-34000</v>
      </c>
    </row>
    <row r="44" spans="1:9" ht="16.350000000000001" customHeight="1">
      <c r="A44" s="26"/>
      <c r="B44" s="8"/>
      <c r="C44" s="4" t="s">
        <v>80</v>
      </c>
      <c r="D44" s="11">
        <v>21000</v>
      </c>
      <c r="E44" s="4"/>
      <c r="F44" s="247"/>
      <c r="G44" s="11">
        <f t="shared" si="5"/>
        <v>21000</v>
      </c>
      <c r="H44" s="5">
        <v>21000</v>
      </c>
      <c r="I44" s="160">
        <f t="shared" si="0"/>
        <v>0</v>
      </c>
    </row>
    <row r="45" spans="1:9" ht="16.350000000000001" customHeight="1">
      <c r="A45" s="26"/>
      <c r="B45" s="8"/>
      <c r="C45" s="4" t="s">
        <v>81</v>
      </c>
      <c r="D45" s="11">
        <v>117000</v>
      </c>
      <c r="E45" s="4"/>
      <c r="F45" s="247"/>
      <c r="G45" s="11">
        <f t="shared" si="5"/>
        <v>117000</v>
      </c>
      <c r="H45" s="5">
        <v>120000</v>
      </c>
      <c r="I45" s="160">
        <f t="shared" si="0"/>
        <v>-3000</v>
      </c>
    </row>
    <row r="46" spans="1:9" ht="16.350000000000001" customHeight="1">
      <c r="A46" s="26"/>
      <c r="B46" s="8"/>
      <c r="C46" s="4" t="s">
        <v>82</v>
      </c>
      <c r="D46" s="11">
        <v>9000</v>
      </c>
      <c r="E46" s="4"/>
      <c r="F46" s="247"/>
      <c r="G46" s="11">
        <f t="shared" si="5"/>
        <v>9000</v>
      </c>
      <c r="H46" s="5">
        <v>12000</v>
      </c>
      <c r="I46" s="160">
        <f t="shared" si="0"/>
        <v>-3000</v>
      </c>
    </row>
    <row r="47" spans="1:9" ht="16.350000000000001" customHeight="1">
      <c r="A47" s="26"/>
      <c r="B47" s="8"/>
      <c r="C47" s="4" t="s">
        <v>83</v>
      </c>
      <c r="D47" s="11">
        <v>55000</v>
      </c>
      <c r="E47" s="228"/>
      <c r="F47" s="249"/>
      <c r="G47" s="11">
        <f t="shared" si="5"/>
        <v>55000</v>
      </c>
      <c r="H47" s="3">
        <v>34000</v>
      </c>
      <c r="I47" s="231">
        <f t="shared" si="0"/>
        <v>21000</v>
      </c>
    </row>
    <row r="48" spans="1:9" ht="16.350000000000001" customHeight="1">
      <c r="A48" s="26"/>
      <c r="B48" s="8"/>
      <c r="C48" s="4" t="s">
        <v>84</v>
      </c>
      <c r="D48" s="11">
        <v>3000</v>
      </c>
      <c r="E48" s="4"/>
      <c r="F48" s="247"/>
      <c r="G48" s="11">
        <f t="shared" si="5"/>
        <v>3000</v>
      </c>
      <c r="H48" s="5">
        <v>3000</v>
      </c>
      <c r="I48" s="160">
        <f t="shared" si="0"/>
        <v>0</v>
      </c>
    </row>
    <row r="49" spans="1:9" ht="16.350000000000001" customHeight="1">
      <c r="A49" s="26"/>
      <c r="B49" s="8"/>
      <c r="C49" s="4" t="s">
        <v>53</v>
      </c>
      <c r="D49" s="11">
        <v>40000</v>
      </c>
      <c r="E49" s="11">
        <v>0</v>
      </c>
      <c r="F49" s="247"/>
      <c r="G49" s="11">
        <f t="shared" si="5"/>
        <v>40000</v>
      </c>
      <c r="H49" s="5">
        <v>73000</v>
      </c>
      <c r="I49" s="160">
        <f t="shared" si="0"/>
        <v>-33000</v>
      </c>
    </row>
    <row r="50" spans="1:9" ht="16.149999999999999" customHeight="1">
      <c r="A50" s="24" t="s">
        <v>54</v>
      </c>
      <c r="B50" s="8"/>
      <c r="C50" s="8"/>
      <c r="D50" s="19">
        <f>D51+D54+D61</f>
        <v>1522000</v>
      </c>
      <c r="E50" s="19">
        <f>SUM(E54,E61)</f>
        <v>125000</v>
      </c>
      <c r="F50" s="246"/>
      <c r="G50" s="19">
        <f>G51+G54+G61</f>
        <v>1647000</v>
      </c>
      <c r="H50" s="3">
        <v>1938000</v>
      </c>
      <c r="I50" s="231">
        <f t="shared" si="0"/>
        <v>-291000</v>
      </c>
    </row>
    <row r="51" spans="1:9" ht="16.149999999999999" customHeight="1">
      <c r="A51" s="26"/>
      <c r="B51" s="2" t="s">
        <v>55</v>
      </c>
      <c r="C51" s="8"/>
      <c r="D51" s="11">
        <f>D52+D53</f>
        <v>164000</v>
      </c>
      <c r="E51" s="11"/>
      <c r="F51" s="246"/>
      <c r="G51" s="11">
        <f>G52+G53</f>
        <v>164000</v>
      </c>
      <c r="H51" s="5">
        <v>174000</v>
      </c>
      <c r="I51" s="160">
        <f t="shared" si="0"/>
        <v>-10000</v>
      </c>
    </row>
    <row r="52" spans="1:9" ht="16.149999999999999" customHeight="1">
      <c r="A52" s="26"/>
      <c r="B52" s="8"/>
      <c r="C52" s="4" t="s">
        <v>55</v>
      </c>
      <c r="D52" s="11">
        <v>140000</v>
      </c>
      <c r="E52" s="11"/>
      <c r="F52" s="247"/>
      <c r="G52" s="11">
        <f>SUM(D52,E52)</f>
        <v>140000</v>
      </c>
      <c r="H52" s="5">
        <v>150000</v>
      </c>
      <c r="I52" s="160">
        <f t="shared" si="0"/>
        <v>-10000</v>
      </c>
    </row>
    <row r="53" spans="1:9" ht="16.149999999999999" customHeight="1">
      <c r="A53" s="26"/>
      <c r="B53" s="8"/>
      <c r="C53" s="4" t="s">
        <v>85</v>
      </c>
      <c r="D53" s="11">
        <v>24000</v>
      </c>
      <c r="E53" s="11"/>
      <c r="F53" s="247"/>
      <c r="G53" s="11">
        <f>SUM(D53,E532)</f>
        <v>24000</v>
      </c>
      <c r="H53" s="5">
        <v>24000</v>
      </c>
      <c r="I53" s="160">
        <f t="shared" si="0"/>
        <v>0</v>
      </c>
    </row>
    <row r="54" spans="1:9" ht="16.149999999999999" customHeight="1">
      <c r="A54" s="26"/>
      <c r="B54" s="2" t="s">
        <v>56</v>
      </c>
      <c r="C54" s="8"/>
      <c r="D54" s="11">
        <f>SUM(D55:D60)</f>
        <v>1341000</v>
      </c>
      <c r="E54" s="11">
        <f>SUM(E55:E60)</f>
        <v>125000</v>
      </c>
      <c r="F54" s="246"/>
      <c r="G54" s="11">
        <f>SUM(G55:G60)</f>
        <v>1466000</v>
      </c>
      <c r="H54" s="5">
        <v>1747000</v>
      </c>
      <c r="I54" s="160">
        <f t="shared" si="0"/>
        <v>-281000</v>
      </c>
    </row>
    <row r="55" spans="1:9" ht="16.149999999999999" customHeight="1">
      <c r="A55" s="26"/>
      <c r="B55" s="8"/>
      <c r="C55" s="4" t="s">
        <v>318</v>
      </c>
      <c r="D55" s="11">
        <v>720000</v>
      </c>
      <c r="E55" s="11">
        <v>45000</v>
      </c>
      <c r="F55" s="249"/>
      <c r="G55" s="11">
        <f>SUM(D55,E55)</f>
        <v>765000</v>
      </c>
      <c r="H55" s="5">
        <v>960000</v>
      </c>
      <c r="I55" s="160">
        <f t="shared" si="0"/>
        <v>-195000</v>
      </c>
    </row>
    <row r="56" spans="1:9" ht="16.149999999999999" customHeight="1">
      <c r="A56" s="26"/>
      <c r="B56" s="8"/>
      <c r="C56" s="4" t="s">
        <v>319</v>
      </c>
      <c r="D56" s="11">
        <v>480000</v>
      </c>
      <c r="E56" s="206">
        <v>80000</v>
      </c>
      <c r="F56" s="249"/>
      <c r="G56" s="11">
        <f>SUM(D56,E56)</f>
        <v>560000</v>
      </c>
      <c r="H56" s="5">
        <v>642000</v>
      </c>
      <c r="I56" s="160">
        <f t="shared" si="0"/>
        <v>-82000</v>
      </c>
    </row>
    <row r="57" spans="1:9" ht="16.149999999999999" customHeight="1">
      <c r="A57" s="26"/>
      <c r="B57" s="8"/>
      <c r="C57" s="4" t="s">
        <v>86</v>
      </c>
      <c r="D57" s="11">
        <v>12000</v>
      </c>
      <c r="E57" s="4"/>
      <c r="F57" s="247"/>
      <c r="G57" s="11">
        <f>SUM(D57,E572)</f>
        <v>12000</v>
      </c>
      <c r="H57" s="5">
        <v>12000</v>
      </c>
      <c r="I57" s="160">
        <f t="shared" si="0"/>
        <v>0</v>
      </c>
    </row>
    <row r="58" spans="1:9" ht="16.149999999999999" customHeight="1">
      <c r="A58" s="26"/>
      <c r="B58" s="8"/>
      <c r="C58" s="4" t="s">
        <v>57</v>
      </c>
      <c r="D58" s="11">
        <v>5000</v>
      </c>
      <c r="E58" s="228"/>
      <c r="F58" s="249"/>
      <c r="G58" s="19">
        <v>5000</v>
      </c>
      <c r="H58" s="3">
        <v>3000</v>
      </c>
      <c r="I58" s="231">
        <f t="shared" si="0"/>
        <v>2000</v>
      </c>
    </row>
    <row r="59" spans="1:9" ht="16.149999999999999" customHeight="1">
      <c r="A59" s="26"/>
      <c r="B59" s="8"/>
      <c r="C59" s="4" t="s">
        <v>87</v>
      </c>
      <c r="D59" s="11">
        <v>52000</v>
      </c>
      <c r="E59" s="4"/>
      <c r="F59" s="247"/>
      <c r="G59" s="11">
        <f>SUM(D59,E59)</f>
        <v>52000</v>
      </c>
      <c r="H59" s="5">
        <v>52000</v>
      </c>
      <c r="I59" s="160">
        <f t="shared" si="0"/>
        <v>0</v>
      </c>
    </row>
    <row r="60" spans="1:9" ht="16.149999999999999" customHeight="1">
      <c r="A60" s="26"/>
      <c r="B60" s="8"/>
      <c r="C60" s="4" t="s">
        <v>279</v>
      </c>
      <c r="D60" s="11">
        <v>72000</v>
      </c>
      <c r="E60" s="4"/>
      <c r="F60" s="247"/>
      <c r="G60" s="11">
        <f>SUM(D60,E60)</f>
        <v>72000</v>
      </c>
      <c r="H60" s="5">
        <v>78000</v>
      </c>
      <c r="I60" s="160">
        <f t="shared" si="0"/>
        <v>-6000</v>
      </c>
    </row>
    <row r="61" spans="1:9" ht="16.149999999999999" customHeight="1">
      <c r="A61" s="26"/>
      <c r="B61" s="2" t="s">
        <v>58</v>
      </c>
      <c r="C61" s="8"/>
      <c r="D61" s="11">
        <f>D62+D63</f>
        <v>17000</v>
      </c>
      <c r="E61" s="8"/>
      <c r="F61" s="246"/>
      <c r="G61" s="11">
        <f>G62+G63</f>
        <v>17000</v>
      </c>
      <c r="H61" s="5">
        <v>17000</v>
      </c>
      <c r="I61" s="160">
        <f t="shared" si="0"/>
        <v>0</v>
      </c>
    </row>
    <row r="62" spans="1:9" ht="16.149999999999999" customHeight="1">
      <c r="A62" s="26"/>
      <c r="B62" s="8"/>
      <c r="C62" s="4" t="s">
        <v>59</v>
      </c>
      <c r="D62" s="11">
        <v>10000</v>
      </c>
      <c r="E62" s="4"/>
      <c r="F62" s="247"/>
      <c r="G62" s="11">
        <v>10000</v>
      </c>
      <c r="H62" s="5">
        <v>10000</v>
      </c>
      <c r="I62" s="160">
        <f t="shared" si="0"/>
        <v>0</v>
      </c>
    </row>
    <row r="63" spans="1:9" ht="16.149999999999999" customHeight="1">
      <c r="A63" s="26"/>
      <c r="B63" s="8"/>
      <c r="C63" s="4" t="s">
        <v>60</v>
      </c>
      <c r="D63" s="11">
        <v>7000</v>
      </c>
      <c r="E63" s="4"/>
      <c r="F63" s="247"/>
      <c r="G63" s="11">
        <v>7000</v>
      </c>
      <c r="H63" s="5">
        <v>7000</v>
      </c>
      <c r="I63" s="160">
        <f t="shared" si="0"/>
        <v>0</v>
      </c>
    </row>
    <row r="64" spans="1:9" ht="16.149999999999999" customHeight="1">
      <c r="A64" s="229" t="s">
        <v>320</v>
      </c>
      <c r="B64" s="8"/>
      <c r="C64" s="4"/>
      <c r="D64" s="19">
        <f>D65</f>
        <v>48000</v>
      </c>
      <c r="E64" s="19"/>
      <c r="F64" s="249"/>
      <c r="G64" s="19">
        <f>SUM(D64,E64)</f>
        <v>48000</v>
      </c>
      <c r="H64" s="3">
        <v>1000</v>
      </c>
      <c r="I64" s="231">
        <f>G64-H64</f>
        <v>47000</v>
      </c>
    </row>
    <row r="65" spans="1:9" ht="21.75" customHeight="1">
      <c r="A65" s="26"/>
      <c r="B65" s="258" t="s">
        <v>316</v>
      </c>
      <c r="C65" s="4"/>
      <c r="D65" s="11">
        <f>D66</f>
        <v>48000</v>
      </c>
      <c r="E65" s="11"/>
      <c r="F65" s="247"/>
      <c r="G65" s="11">
        <f>SUM(D65,E65)</f>
        <v>48000</v>
      </c>
      <c r="H65" s="5">
        <v>1000</v>
      </c>
      <c r="I65" s="160">
        <f>G65-H65</f>
        <v>47000</v>
      </c>
    </row>
    <row r="66" spans="1:9">
      <c r="A66" s="26"/>
      <c r="B66" s="8"/>
      <c r="C66" s="4" t="s">
        <v>317</v>
      </c>
      <c r="D66" s="11">
        <v>48000</v>
      </c>
      <c r="E66" s="11"/>
      <c r="F66" s="247"/>
      <c r="G66" s="11">
        <f>SUM(D66,E66)</f>
        <v>48000</v>
      </c>
      <c r="H66" s="5">
        <v>1000</v>
      </c>
      <c r="I66" s="160">
        <f>G66-H66</f>
        <v>47000</v>
      </c>
    </row>
    <row r="67" spans="1:9">
      <c r="A67" s="214" t="s">
        <v>303</v>
      </c>
      <c r="B67" s="8"/>
      <c r="C67" s="4"/>
      <c r="D67" s="19"/>
      <c r="E67" s="217">
        <f>E69</f>
        <v>2485000</v>
      </c>
      <c r="F67" s="250">
        <f>F68</f>
        <v>2485000</v>
      </c>
      <c r="G67" s="222">
        <v>0</v>
      </c>
      <c r="H67" s="5">
        <v>0</v>
      </c>
      <c r="I67" s="160">
        <v>0</v>
      </c>
    </row>
    <row r="68" spans="1:9">
      <c r="A68" s="26"/>
      <c r="B68" s="215" t="s">
        <v>302</v>
      </c>
      <c r="C68" s="4"/>
      <c r="D68" s="11"/>
      <c r="E68" s="206">
        <f>E69</f>
        <v>2485000</v>
      </c>
      <c r="F68" s="251">
        <f>F69</f>
        <v>2485000</v>
      </c>
      <c r="G68" s="221">
        <v>0</v>
      </c>
      <c r="H68" s="5">
        <v>0</v>
      </c>
      <c r="I68" s="160">
        <v>0</v>
      </c>
    </row>
    <row r="69" spans="1:9">
      <c r="A69" s="26"/>
      <c r="B69" s="8"/>
      <c r="C69" s="4" t="s">
        <v>304</v>
      </c>
      <c r="D69" s="11"/>
      <c r="E69" s="216">
        <v>2485000</v>
      </c>
      <c r="F69" s="251">
        <v>2485000</v>
      </c>
      <c r="G69" s="221">
        <v>0</v>
      </c>
      <c r="H69" s="5">
        <v>0</v>
      </c>
      <c r="I69" s="160">
        <v>0</v>
      </c>
    </row>
    <row r="70" spans="1:9" ht="22.5" customHeight="1">
      <c r="A70" s="24" t="s">
        <v>11</v>
      </c>
      <c r="B70" s="8"/>
      <c r="C70" s="8"/>
      <c r="D70" s="19">
        <f>D71</f>
        <v>15000</v>
      </c>
      <c r="E70" s="19">
        <f>E71</f>
        <v>10000</v>
      </c>
      <c r="F70" s="246"/>
      <c r="G70" s="19">
        <f>G71</f>
        <v>25000</v>
      </c>
      <c r="H70" s="3">
        <v>126000</v>
      </c>
      <c r="I70" s="160">
        <f t="shared" si="0"/>
        <v>-101000</v>
      </c>
    </row>
    <row r="71" spans="1:9">
      <c r="A71" s="26"/>
      <c r="B71" s="2" t="s">
        <v>11</v>
      </c>
      <c r="C71" s="8"/>
      <c r="D71" s="19">
        <f>D72</f>
        <v>15000</v>
      </c>
      <c r="E71" s="11">
        <f>E72</f>
        <v>10000</v>
      </c>
      <c r="F71" s="246"/>
      <c r="G71" s="19">
        <f>G72</f>
        <v>25000</v>
      </c>
      <c r="H71" s="5">
        <v>126000</v>
      </c>
      <c r="I71" s="160">
        <f t="shared" si="0"/>
        <v>-101000</v>
      </c>
    </row>
    <row r="72" spans="1:9">
      <c r="A72" s="26"/>
      <c r="B72" s="8"/>
      <c r="C72" s="4" t="s">
        <v>11</v>
      </c>
      <c r="D72" s="11">
        <v>15000</v>
      </c>
      <c r="E72" s="11">
        <v>10000</v>
      </c>
      <c r="F72" s="247"/>
      <c r="G72" s="11">
        <f>SUM(D72,E72)</f>
        <v>25000</v>
      </c>
      <c r="H72" s="5">
        <v>126000</v>
      </c>
      <c r="I72" s="160">
        <f t="shared" si="0"/>
        <v>-101000</v>
      </c>
    </row>
    <row r="73" spans="1:9" ht="21">
      <c r="A73" s="230" t="s">
        <v>66</v>
      </c>
      <c r="B73" s="9"/>
      <c r="C73" s="9"/>
      <c r="D73" s="15"/>
      <c r="E73" s="15">
        <f>SUM(E74,E78)</f>
        <v>40000</v>
      </c>
      <c r="F73" s="252"/>
      <c r="G73" s="15">
        <f>SUM(G74,G78)</f>
        <v>40000</v>
      </c>
      <c r="H73" s="15">
        <v>31000</v>
      </c>
      <c r="I73" s="160">
        <f t="shared" si="0"/>
        <v>9000</v>
      </c>
    </row>
    <row r="74" spans="1:9" ht="22.5">
      <c r="A74" s="26"/>
      <c r="B74" s="2" t="s">
        <v>258</v>
      </c>
      <c r="C74" s="8"/>
      <c r="D74" s="11"/>
      <c r="E74" s="11">
        <f>SUM(E75:E77)</f>
        <v>40000</v>
      </c>
      <c r="F74" s="246"/>
      <c r="G74" s="11">
        <f>SUM(G75:G77)</f>
        <v>40000</v>
      </c>
      <c r="H74" s="11">
        <v>31000</v>
      </c>
      <c r="I74" s="160">
        <f t="shared" si="0"/>
        <v>9000</v>
      </c>
    </row>
    <row r="75" spans="1:9" ht="22.5">
      <c r="A75" s="26"/>
      <c r="B75" s="8"/>
      <c r="C75" s="4" t="s">
        <v>259</v>
      </c>
      <c r="D75" s="134"/>
      <c r="E75" s="134">
        <v>0</v>
      </c>
      <c r="F75" s="247"/>
      <c r="G75" s="134">
        <v>0</v>
      </c>
      <c r="H75" s="12">
        <v>0</v>
      </c>
      <c r="I75" s="160">
        <f t="shared" ref="I75:I91" si="6">G75-H75</f>
        <v>0</v>
      </c>
    </row>
    <row r="76" spans="1:9" ht="22.5">
      <c r="A76" s="26"/>
      <c r="B76" s="8"/>
      <c r="C76" s="4" t="s">
        <v>260</v>
      </c>
      <c r="D76" s="11"/>
      <c r="E76" s="11">
        <v>17000</v>
      </c>
      <c r="F76" s="247"/>
      <c r="G76" s="11">
        <f>SUM(D76,E76)</f>
        <v>17000</v>
      </c>
      <c r="H76" s="11">
        <v>12000</v>
      </c>
      <c r="I76" s="160">
        <v>0</v>
      </c>
    </row>
    <row r="77" spans="1:9" ht="22.5">
      <c r="A77" s="26"/>
      <c r="B77" s="8"/>
      <c r="C77" s="4" t="s">
        <v>261</v>
      </c>
      <c r="D77" s="11"/>
      <c r="E77" s="11">
        <v>23000</v>
      </c>
      <c r="F77" s="247"/>
      <c r="G77" s="11">
        <f>SUM(D77,E77)</f>
        <v>23000</v>
      </c>
      <c r="H77" s="11">
        <v>19000</v>
      </c>
      <c r="I77" s="160">
        <f t="shared" si="6"/>
        <v>4000</v>
      </c>
    </row>
    <row r="78" spans="1:9">
      <c r="A78" s="26"/>
      <c r="B78" s="4" t="s">
        <v>240</v>
      </c>
      <c r="C78" s="8"/>
      <c r="D78" s="20"/>
      <c r="E78" s="8"/>
      <c r="F78" s="246"/>
      <c r="G78" s="20">
        <v>0</v>
      </c>
      <c r="H78" s="3">
        <v>0</v>
      </c>
      <c r="I78" s="160">
        <f t="shared" si="6"/>
        <v>0</v>
      </c>
    </row>
    <row r="79" spans="1:9">
      <c r="A79" s="26"/>
      <c r="B79" s="8"/>
      <c r="C79" s="4" t="s">
        <v>61</v>
      </c>
      <c r="D79" s="12"/>
      <c r="E79" s="4"/>
      <c r="F79" s="247"/>
      <c r="G79" s="12">
        <v>0</v>
      </c>
      <c r="H79" s="5">
        <v>0</v>
      </c>
      <c r="I79" s="160">
        <f t="shared" si="6"/>
        <v>0</v>
      </c>
    </row>
    <row r="80" spans="1:9" ht="22.5">
      <c r="A80" s="27" t="s">
        <v>67</v>
      </c>
      <c r="B80" s="9"/>
      <c r="C80" s="9"/>
      <c r="D80" s="15">
        <f>D81</f>
        <v>4857000</v>
      </c>
      <c r="E80" s="9"/>
      <c r="F80" s="252"/>
      <c r="G80" s="15">
        <f>G81</f>
        <v>4857000</v>
      </c>
      <c r="H80" s="22">
        <v>3592000</v>
      </c>
      <c r="I80" s="160">
        <f t="shared" si="6"/>
        <v>1265000</v>
      </c>
    </row>
    <row r="81" spans="1:9" ht="22.5">
      <c r="A81" s="26"/>
      <c r="B81" s="6" t="s">
        <v>62</v>
      </c>
      <c r="C81" s="8"/>
      <c r="D81" s="11">
        <f>SUM(D82:D86)</f>
        <v>4857000</v>
      </c>
      <c r="E81" s="8"/>
      <c r="F81" s="246"/>
      <c r="G81" s="11">
        <f>SUM(G82:G86)</f>
        <v>4857000</v>
      </c>
      <c r="H81" s="5">
        <v>3592000</v>
      </c>
      <c r="I81" s="160">
        <f t="shared" si="6"/>
        <v>1265000</v>
      </c>
    </row>
    <row r="82" spans="1:9">
      <c r="A82" s="26"/>
      <c r="B82" s="8"/>
      <c r="C82" s="4" t="s">
        <v>63</v>
      </c>
      <c r="D82" s="134">
        <v>0</v>
      </c>
      <c r="E82" s="4"/>
      <c r="F82" s="247"/>
      <c r="G82" s="134">
        <v>0</v>
      </c>
      <c r="H82" s="5">
        <v>0</v>
      </c>
      <c r="I82" s="160">
        <f t="shared" si="6"/>
        <v>0</v>
      </c>
    </row>
    <row r="83" spans="1:9" ht="22.5">
      <c r="A83" s="26"/>
      <c r="B83" s="8"/>
      <c r="C83" s="4" t="s">
        <v>68</v>
      </c>
      <c r="D83" s="11">
        <v>50000</v>
      </c>
      <c r="E83" s="4"/>
      <c r="F83" s="247"/>
      <c r="G83" s="11">
        <f>SUM(D83,E83)</f>
        <v>50000</v>
      </c>
      <c r="H83" s="5">
        <v>88000</v>
      </c>
      <c r="I83" s="160">
        <f t="shared" si="6"/>
        <v>-38000</v>
      </c>
    </row>
    <row r="84" spans="1:9" ht="22.5">
      <c r="A84" s="26"/>
      <c r="B84" s="8"/>
      <c r="C84" s="4" t="s">
        <v>69</v>
      </c>
      <c r="D84" s="11">
        <v>9000</v>
      </c>
      <c r="E84" s="4"/>
      <c r="F84" s="247"/>
      <c r="G84" s="11">
        <f t="shared" ref="G84:G86" si="7">SUM(D84,E84)</f>
        <v>9000</v>
      </c>
      <c r="H84" s="5">
        <v>20000</v>
      </c>
      <c r="I84" s="160">
        <f t="shared" si="6"/>
        <v>-11000</v>
      </c>
    </row>
    <row r="85" spans="1:9">
      <c r="A85" s="26"/>
      <c r="B85" s="8"/>
      <c r="C85" s="4" t="s">
        <v>64</v>
      </c>
      <c r="D85" s="11">
        <v>48000</v>
      </c>
      <c r="E85" s="4"/>
      <c r="F85" s="247"/>
      <c r="G85" s="11">
        <f t="shared" si="7"/>
        <v>48000</v>
      </c>
      <c r="H85" s="5">
        <v>50000</v>
      </c>
      <c r="I85" s="160">
        <f t="shared" si="6"/>
        <v>-2000</v>
      </c>
    </row>
    <row r="86" spans="1:9">
      <c r="A86" s="26"/>
      <c r="B86" s="8"/>
      <c r="C86" s="4" t="s">
        <v>65</v>
      </c>
      <c r="D86" s="11">
        <v>4750000</v>
      </c>
      <c r="E86" s="4"/>
      <c r="F86" s="247"/>
      <c r="G86" s="11">
        <f t="shared" si="7"/>
        <v>4750000</v>
      </c>
      <c r="H86" s="5">
        <v>3434000</v>
      </c>
      <c r="I86" s="160">
        <f t="shared" si="6"/>
        <v>1316000</v>
      </c>
    </row>
    <row r="87" spans="1:9">
      <c r="A87" s="28" t="s">
        <v>72</v>
      </c>
      <c r="B87" s="8"/>
      <c r="C87" s="8"/>
      <c r="D87" s="20"/>
      <c r="E87" s="8"/>
      <c r="F87" s="246"/>
      <c r="G87" s="20">
        <f>G88</f>
        <v>0</v>
      </c>
      <c r="H87" s="19">
        <v>0</v>
      </c>
      <c r="I87" s="160">
        <f t="shared" si="6"/>
        <v>0</v>
      </c>
    </row>
    <row r="88" spans="1:9" ht="21" customHeight="1">
      <c r="A88" s="26"/>
      <c r="B88" s="2" t="s">
        <v>13</v>
      </c>
      <c r="C88" s="8"/>
      <c r="D88" s="20"/>
      <c r="E88" s="8"/>
      <c r="F88" s="246"/>
      <c r="G88" s="20">
        <f>G89</f>
        <v>0</v>
      </c>
      <c r="H88" s="19">
        <v>0</v>
      </c>
      <c r="I88" s="160">
        <f t="shared" si="6"/>
        <v>0</v>
      </c>
    </row>
    <row r="89" spans="1:9" ht="25.5" customHeight="1">
      <c r="A89" s="26"/>
      <c r="B89" s="8"/>
      <c r="C89" s="4" t="s">
        <v>70</v>
      </c>
      <c r="D89" s="12"/>
      <c r="E89" s="4"/>
      <c r="F89" s="247"/>
      <c r="G89" s="12">
        <v>0</v>
      </c>
      <c r="H89" s="11">
        <v>0</v>
      </c>
      <c r="I89" s="160">
        <f t="shared" si="6"/>
        <v>0</v>
      </c>
    </row>
    <row r="90" spans="1:9" ht="25.5" customHeight="1" thickBot="1">
      <c r="A90" s="330" t="s">
        <v>12</v>
      </c>
      <c r="B90" s="331"/>
      <c r="C90" s="332"/>
      <c r="D90" s="15">
        <v>70000</v>
      </c>
      <c r="E90" s="233">
        <v>40000</v>
      </c>
      <c r="F90" s="253"/>
      <c r="G90" s="15">
        <f>SUM(D90+E90)</f>
        <v>110000</v>
      </c>
      <c r="H90" s="29">
        <v>0</v>
      </c>
      <c r="I90" s="161">
        <f t="shared" si="6"/>
        <v>110000</v>
      </c>
    </row>
    <row r="91" spans="1:9" ht="21.75" customHeight="1" thickTop="1" thickBot="1">
      <c r="A91" s="333" t="s">
        <v>73</v>
      </c>
      <c r="B91" s="334"/>
      <c r="C91" s="335"/>
      <c r="D91" s="16">
        <f>D4+D22+D50+D64+D70+D73+D80+D87+D90</f>
        <v>9450000</v>
      </c>
      <c r="E91" s="153">
        <f>SUM(E4,E22,E50,E67,E70,E73,E80,E90)</f>
        <v>2700000</v>
      </c>
      <c r="F91" s="254">
        <f>F67</f>
        <v>2485000</v>
      </c>
      <c r="G91" s="16">
        <f>D91+E91-F91</f>
        <v>9665000</v>
      </c>
      <c r="H91" s="17">
        <v>8785000</v>
      </c>
      <c r="I91" s="234">
        <f t="shared" si="6"/>
        <v>880000</v>
      </c>
    </row>
    <row r="92" spans="1:9">
      <c r="A92" s="131"/>
      <c r="B92" s="131"/>
      <c r="C92" s="131"/>
      <c r="D92" s="219">
        <f>D91-교비수입세로판!D42</f>
        <v>0</v>
      </c>
      <c r="E92" s="218">
        <f>E91-교비수입세로판!E42</f>
        <v>0</v>
      </c>
      <c r="F92" s="255"/>
      <c r="G92" s="132">
        <f>교비지출세로판!G91-교비수입세로판!G42</f>
        <v>0</v>
      </c>
      <c r="H92" s="133"/>
      <c r="I92" s="162"/>
    </row>
    <row r="93" spans="1:9">
      <c r="A93" s="131"/>
      <c r="B93" s="131"/>
      <c r="C93" s="131"/>
      <c r="D93" s="131"/>
      <c r="E93" s="131"/>
      <c r="F93" s="255"/>
      <c r="G93" s="132"/>
      <c r="H93" s="133"/>
      <c r="I93" s="162"/>
    </row>
    <row r="94" spans="1:9">
      <c r="A94" s="131"/>
      <c r="B94" s="131"/>
      <c r="C94" s="131"/>
      <c r="D94" s="131"/>
      <c r="E94" s="131"/>
      <c r="F94" s="255"/>
      <c r="G94" s="132"/>
      <c r="H94" s="133"/>
      <c r="I94" s="162"/>
    </row>
    <row r="95" spans="1:9">
      <c r="A95" s="131"/>
      <c r="B95" s="131"/>
      <c r="C95" s="131"/>
      <c r="D95" s="131"/>
      <c r="E95" s="131"/>
      <c r="F95" s="255"/>
      <c r="G95" s="132"/>
      <c r="H95" s="133"/>
      <c r="I95" s="162"/>
    </row>
    <row r="96" spans="1:9">
      <c r="D96" s="257">
        <f>교비수입세로판!D42</f>
        <v>9450000</v>
      </c>
      <c r="E96" s="257">
        <f>교비수입세로판!E42</f>
        <v>2700000</v>
      </c>
      <c r="F96" s="129"/>
      <c r="G96" s="21">
        <f>교비수입세로판!G42</f>
        <v>9665000</v>
      </c>
      <c r="H96" s="128">
        <f>교비수입세로판!H42</f>
        <v>8785000</v>
      </c>
    </row>
    <row r="97" spans="8:8">
      <c r="H97" s="128"/>
    </row>
  </sheetData>
  <sheetProtection password="CC3D" sheet="1" objects="1" scenarios="1"/>
  <mergeCells count="10">
    <mergeCell ref="A1:I1"/>
    <mergeCell ref="A90:C90"/>
    <mergeCell ref="A91:C91"/>
    <mergeCell ref="A2:C2"/>
    <mergeCell ref="G2:G3"/>
    <mergeCell ref="H2:H3"/>
    <mergeCell ref="I2:I3"/>
    <mergeCell ref="F2:F3"/>
    <mergeCell ref="E2:E3"/>
    <mergeCell ref="D2:D3"/>
  </mergeCells>
  <phoneticPr fontId="2" type="noConversion"/>
  <pageMargins left="0.47" right="0.15748031496063" top="0.35433070866141703" bottom="0.31496062992126" header="0.15748031496063" footer="0.15748031496063"/>
  <pageSetup paperSize="9" scale="88" firstPageNumber="2" orientation="portrait" useFirstPageNumber="1" horizontalDpi="1200" verticalDpi="1200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9</vt:i4>
      </vt:variant>
    </vt:vector>
  </HeadingPairs>
  <TitlesOfParts>
    <vt:vector size="20" baseType="lpstr">
      <vt:lpstr>교비예산총칙</vt:lpstr>
      <vt:lpstr>교비수입 </vt:lpstr>
      <vt:lpstr>교비지출 </vt:lpstr>
      <vt:lpstr>등록금회계수입</vt:lpstr>
      <vt:lpstr>등록금회계지출</vt:lpstr>
      <vt:lpstr>기금회계수입</vt:lpstr>
      <vt:lpstr>기금회계지출</vt:lpstr>
      <vt:lpstr>교비수입세로판</vt:lpstr>
      <vt:lpstr>교비지출세로판</vt:lpstr>
      <vt:lpstr>Sheet2</vt:lpstr>
      <vt:lpstr>Sheet3</vt:lpstr>
      <vt:lpstr>'교비수입 '!Print_Area</vt:lpstr>
      <vt:lpstr>등록금회계수입!Print_Area</vt:lpstr>
      <vt:lpstr>'교비수입 '!Print_Titles</vt:lpstr>
      <vt:lpstr>'교비지출 '!Print_Titles</vt:lpstr>
      <vt:lpstr>교비지출세로판!Print_Titles</vt:lpstr>
      <vt:lpstr>기금회계수입!Print_Titles</vt:lpstr>
      <vt:lpstr>기금회계지출!Print_Titles</vt:lpstr>
      <vt:lpstr>등록금회계수입!Print_Titles</vt:lpstr>
      <vt:lpstr>등록금회계지출!Print_Titles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2014-02-25T02:19:18Z</cp:lastPrinted>
  <dcterms:created xsi:type="dcterms:W3CDTF">2009-11-05T02:36:22Z</dcterms:created>
  <dcterms:modified xsi:type="dcterms:W3CDTF">2014-02-25T06:14:44Z</dcterms:modified>
</cp:coreProperties>
</file>