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75" windowWidth="2025" windowHeight="1260" firstSheet="5" activeTab="7"/>
  </bookViews>
  <sheets>
    <sheet name="XXXXXX" sheetId="7" state="veryHidden" r:id="rId1"/>
    <sheet name="법인추경예산총칙" sheetId="28" r:id="rId2"/>
    <sheet name="법인추경수입예산" sheetId="14" r:id="rId3"/>
    <sheet name="법인추경지출예산" sheetId="15" r:id="rId4"/>
    <sheet name="교비최종추경예산총칙" sheetId="29" r:id="rId5"/>
    <sheet name="교비최종추경수입" sheetId="23" r:id="rId6"/>
    <sheet name="교비최종추경지출" sheetId="24" r:id="rId7"/>
    <sheet name="교비1차추경총칙" sheetId="30" r:id="rId8"/>
    <sheet name="교비1차추경수입" sheetId="26" r:id="rId9"/>
    <sheet name="교비1차추경지출" sheetId="27" r:id="rId10"/>
  </sheets>
  <externalReferences>
    <externalReference r:id="rId11"/>
    <externalReference r:id="rId12"/>
  </externalReferences>
  <definedNames>
    <definedName name="_xlnm.Print_Titles" localSheetId="9">교비1차추경지출!$2:$3</definedName>
    <definedName name="_xlnm.Print_Titles" localSheetId="6">교비최종추경지출!$2:$3</definedName>
    <definedName name="_xlnm.Print_Titles" localSheetId="3">법인추경지출예산!$2:$3</definedName>
  </definedNames>
  <calcPr calcId="145621"/>
</workbook>
</file>

<file path=xl/calcChain.xml><?xml version="1.0" encoding="utf-8"?>
<calcChain xmlns="http://schemas.openxmlformats.org/spreadsheetml/2006/main">
  <c r="E20" i="28" l="1"/>
  <c r="I85" i="27" l="1"/>
  <c r="G84" i="27"/>
  <c r="I84" i="27" s="1"/>
  <c r="G83" i="27"/>
  <c r="I83" i="27" s="1"/>
  <c r="G82" i="27"/>
  <c r="I82" i="27" s="1"/>
  <c r="G81" i="27"/>
  <c r="I81" i="27" s="1"/>
  <c r="G80" i="27"/>
  <c r="I80" i="27" s="1"/>
  <c r="G79" i="27"/>
  <c r="I79" i="27" s="1"/>
  <c r="D79" i="27"/>
  <c r="D78" i="27"/>
  <c r="G77" i="27"/>
  <c r="I77" i="27" s="1"/>
  <c r="G76" i="27"/>
  <c r="I75" i="27"/>
  <c r="G75" i="27"/>
  <c r="E74" i="27"/>
  <c r="D74" i="27"/>
  <c r="E73" i="27"/>
  <c r="D73" i="27"/>
  <c r="I72" i="27"/>
  <c r="G72" i="27"/>
  <c r="I71" i="27"/>
  <c r="G71" i="27"/>
  <c r="E71" i="27"/>
  <c r="D71" i="27"/>
  <c r="I70" i="27"/>
  <c r="G70" i="27"/>
  <c r="E70" i="27"/>
  <c r="D70" i="27"/>
  <c r="G68" i="27"/>
  <c r="G67" i="27" s="1"/>
  <c r="F68" i="27"/>
  <c r="E68" i="27"/>
  <c r="E67" i="27" s="1"/>
  <c r="F67" i="27"/>
  <c r="I66" i="27"/>
  <c r="G66" i="27"/>
  <c r="D65" i="27"/>
  <c r="G65" i="27" s="1"/>
  <c r="I65" i="27" s="1"/>
  <c r="I63" i="27"/>
  <c r="I62" i="27"/>
  <c r="I61" i="27"/>
  <c r="G61" i="27"/>
  <c r="D61" i="27"/>
  <c r="G60" i="27"/>
  <c r="I60" i="27" s="1"/>
  <c r="G59" i="27"/>
  <c r="I59" i="27" s="1"/>
  <c r="G58" i="27"/>
  <c r="I58" i="27" s="1"/>
  <c r="G57" i="27"/>
  <c r="I57" i="27" s="1"/>
  <c r="G56" i="27"/>
  <c r="I56" i="27" s="1"/>
  <c r="G55" i="27"/>
  <c r="I55" i="27" s="1"/>
  <c r="G54" i="27"/>
  <c r="I54" i="27" s="1"/>
  <c r="E54" i="27"/>
  <c r="D54" i="27"/>
  <c r="D50" i="27" s="1"/>
  <c r="G53" i="27"/>
  <c r="I53" i="27" s="1"/>
  <c r="G52" i="27"/>
  <c r="I52" i="27" s="1"/>
  <c r="G51" i="27"/>
  <c r="I51" i="27" s="1"/>
  <c r="D51" i="27"/>
  <c r="E50" i="27"/>
  <c r="E86" i="27" s="1"/>
  <c r="I49" i="27"/>
  <c r="G49" i="27"/>
  <c r="G48" i="27"/>
  <c r="I48" i="27" s="1"/>
  <c r="I47" i="27"/>
  <c r="G47" i="27"/>
  <c r="I46" i="27"/>
  <c r="G46" i="27"/>
  <c r="I45" i="27"/>
  <c r="G45" i="27"/>
  <c r="G44" i="27"/>
  <c r="I44" i="27" s="1"/>
  <c r="G43" i="27"/>
  <c r="I43" i="27" s="1"/>
  <c r="I42" i="27"/>
  <c r="G42" i="27"/>
  <c r="I41" i="27"/>
  <c r="G41" i="27"/>
  <c r="G40" i="27"/>
  <c r="I40" i="27" s="1"/>
  <c r="D40" i="27"/>
  <c r="G39" i="27"/>
  <c r="I39" i="27" s="1"/>
  <c r="G38" i="27"/>
  <c r="I38" i="27" s="1"/>
  <c r="G37" i="27"/>
  <c r="I37" i="27" s="1"/>
  <c r="G36" i="27"/>
  <c r="I36" i="27" s="1"/>
  <c r="G35" i="27"/>
  <c r="I35" i="27" s="1"/>
  <c r="G34" i="27"/>
  <c r="I34" i="27" s="1"/>
  <c r="G33" i="27"/>
  <c r="I33" i="27" s="1"/>
  <c r="G32" i="27"/>
  <c r="I32" i="27" s="1"/>
  <c r="G31" i="27"/>
  <c r="I31" i="27" s="1"/>
  <c r="D30" i="27"/>
  <c r="I29" i="27"/>
  <c r="G29" i="27"/>
  <c r="I28" i="27"/>
  <c r="G28" i="27"/>
  <c r="I27" i="27"/>
  <c r="G27" i="27"/>
  <c r="I26" i="27"/>
  <c r="G26" i="27"/>
  <c r="I25" i="27"/>
  <c r="G25" i="27"/>
  <c r="I24" i="27"/>
  <c r="G24" i="27"/>
  <c r="I23" i="27"/>
  <c r="G23" i="27"/>
  <c r="D23" i="27"/>
  <c r="D22" i="27" s="1"/>
  <c r="I21" i="27"/>
  <c r="G21" i="27"/>
  <c r="I20" i="27"/>
  <c r="G20" i="27"/>
  <c r="I19" i="27"/>
  <c r="G19" i="27"/>
  <c r="I18" i="27"/>
  <c r="G18" i="27"/>
  <c r="I17" i="27"/>
  <c r="G17" i="27"/>
  <c r="I16" i="27"/>
  <c r="G16" i="27"/>
  <c r="I15" i="27"/>
  <c r="G15" i="27"/>
  <c r="I14" i="27"/>
  <c r="G14" i="27"/>
  <c r="D14" i="27"/>
  <c r="G13" i="27"/>
  <c r="I13" i="27" s="1"/>
  <c r="G12" i="27"/>
  <c r="I12" i="27" s="1"/>
  <c r="G11" i="27"/>
  <c r="I11" i="27" s="1"/>
  <c r="G10" i="27"/>
  <c r="I10" i="27" s="1"/>
  <c r="G9" i="27"/>
  <c r="I9" i="27" s="1"/>
  <c r="G8" i="27"/>
  <c r="I8" i="27" s="1"/>
  <c r="G7" i="27"/>
  <c r="I7" i="27" s="1"/>
  <c r="G6" i="27"/>
  <c r="I6" i="27" s="1"/>
  <c r="G5" i="27"/>
  <c r="I5" i="27" s="1"/>
  <c r="D5" i="27"/>
  <c r="D4" i="27"/>
  <c r="G73" i="26"/>
  <c r="E73" i="26"/>
  <c r="G42" i="26"/>
  <c r="I42" i="26" s="1"/>
  <c r="G41" i="26"/>
  <c r="I41" i="26" s="1"/>
  <c r="G40" i="26"/>
  <c r="I40" i="26" s="1"/>
  <c r="G39" i="26"/>
  <c r="I39" i="26" s="1"/>
  <c r="H38" i="26"/>
  <c r="E38" i="26"/>
  <c r="G38" i="26" s="1"/>
  <c r="I38" i="26" s="1"/>
  <c r="I36" i="26"/>
  <c r="G36" i="26"/>
  <c r="D35" i="26"/>
  <c r="G35" i="26" s="1"/>
  <c r="I35" i="26" s="1"/>
  <c r="G34" i="26"/>
  <c r="I34" i="26" s="1"/>
  <c r="H33" i="26"/>
  <c r="H32" i="26" s="1"/>
  <c r="E33" i="26"/>
  <c r="E32" i="26" s="1"/>
  <c r="D33" i="26"/>
  <c r="G33" i="26" s="1"/>
  <c r="I33" i="26" s="1"/>
  <c r="D32" i="26"/>
  <c r="G32" i="26" s="1"/>
  <c r="I32" i="26" s="1"/>
  <c r="G31" i="26"/>
  <c r="I31" i="26" s="1"/>
  <c r="G30" i="26"/>
  <c r="I30" i="26" s="1"/>
  <c r="H29" i="26"/>
  <c r="D29" i="26"/>
  <c r="G29" i="26" s="1"/>
  <c r="I29" i="26" s="1"/>
  <c r="G28" i="26"/>
  <c r="I28" i="26" s="1"/>
  <c r="G27" i="26"/>
  <c r="I27" i="26" s="1"/>
  <c r="H26" i="26"/>
  <c r="H23" i="26" s="1"/>
  <c r="D26" i="26"/>
  <c r="G26" i="26" s="1"/>
  <c r="I26" i="26" s="1"/>
  <c r="G25" i="26"/>
  <c r="I25" i="26" s="1"/>
  <c r="G24" i="26"/>
  <c r="I24" i="26" s="1"/>
  <c r="D24" i="26"/>
  <c r="I22" i="26"/>
  <c r="G22" i="26"/>
  <c r="I21" i="26"/>
  <c r="G20" i="26"/>
  <c r="I20" i="26" s="1"/>
  <c r="H19" i="26"/>
  <c r="D19" i="26"/>
  <c r="G19" i="26" s="1"/>
  <c r="I19" i="26" s="1"/>
  <c r="G18" i="26"/>
  <c r="I18" i="26" s="1"/>
  <c r="G17" i="26"/>
  <c r="I17" i="26" s="1"/>
  <c r="H16" i="26"/>
  <c r="E16" i="26"/>
  <c r="G16" i="26" s="1"/>
  <c r="I16" i="26" s="1"/>
  <c r="I15" i="26"/>
  <c r="I14" i="26"/>
  <c r="G14" i="26"/>
  <c r="I13" i="26"/>
  <c r="G13" i="26"/>
  <c r="H12" i="26"/>
  <c r="E12" i="26"/>
  <c r="D12" i="26"/>
  <c r="G12" i="26" s="1"/>
  <c r="I12" i="26" s="1"/>
  <c r="H11" i="26"/>
  <c r="F11" i="26"/>
  <c r="D11" i="26"/>
  <c r="G10" i="26"/>
  <c r="I10" i="26" s="1"/>
  <c r="G9" i="26"/>
  <c r="I9" i="26" s="1"/>
  <c r="D9" i="26"/>
  <c r="I8" i="26"/>
  <c r="G8" i="26"/>
  <c r="I7" i="26"/>
  <c r="G7" i="26"/>
  <c r="H6" i="26"/>
  <c r="G6" i="26"/>
  <c r="I6" i="26" s="1"/>
  <c r="D6" i="26"/>
  <c r="H5" i="26"/>
  <c r="H43" i="26" s="1"/>
  <c r="G5" i="26"/>
  <c r="I5" i="26" s="1"/>
  <c r="D5" i="26"/>
  <c r="G30" i="27" l="1"/>
  <c r="G4" i="27"/>
  <c r="I4" i="27" s="1"/>
  <c r="G50" i="27"/>
  <c r="I50" i="27" s="1"/>
  <c r="D64" i="27"/>
  <c r="G64" i="27" s="1"/>
  <c r="I64" i="27" s="1"/>
  <c r="G74" i="27"/>
  <c r="G78" i="27"/>
  <c r="I78" i="27" s="1"/>
  <c r="E11" i="26"/>
  <c r="D23" i="26"/>
  <c r="G23" i="26" s="1"/>
  <c r="I23" i="26" s="1"/>
  <c r="E37" i="26"/>
  <c r="G37" i="26" s="1"/>
  <c r="I37" i="26" s="1"/>
  <c r="I30" i="27" l="1"/>
  <c r="G22" i="27"/>
  <c r="I22" i="27" s="1"/>
  <c r="I74" i="27"/>
  <c r="G73" i="27"/>
  <c r="I73" i="27" s="1"/>
  <c r="D86" i="27"/>
  <c r="G86" i="27" s="1"/>
  <c r="I86" i="27" s="1"/>
  <c r="D43" i="26"/>
  <c r="G43" i="26" s="1"/>
  <c r="I43" i="26" s="1"/>
  <c r="E43" i="26"/>
  <c r="G11" i="26"/>
  <c r="I11" i="26" s="1"/>
  <c r="I85" i="24" l="1"/>
  <c r="G84" i="24"/>
  <c r="I84" i="24" s="1"/>
  <c r="G83" i="24"/>
  <c r="I83" i="24" s="1"/>
  <c r="G82" i="24"/>
  <c r="I82" i="24" s="1"/>
  <c r="G81" i="24"/>
  <c r="I81" i="24" s="1"/>
  <c r="G80" i="24"/>
  <c r="I80" i="24" s="1"/>
  <c r="G79" i="24"/>
  <c r="I79" i="24" s="1"/>
  <c r="D79" i="24"/>
  <c r="H78" i="24"/>
  <c r="G78" i="24"/>
  <c r="I78" i="24" s="1"/>
  <c r="D78" i="24"/>
  <c r="I77" i="24"/>
  <c r="G77" i="24"/>
  <c r="I76" i="24"/>
  <c r="G76" i="24"/>
  <c r="I75" i="24"/>
  <c r="G75" i="24"/>
  <c r="I74" i="24"/>
  <c r="G74" i="24"/>
  <c r="E74" i="24"/>
  <c r="E73" i="24" s="1"/>
  <c r="D74" i="24"/>
  <c r="H73" i="24"/>
  <c r="G73" i="24"/>
  <c r="I73" i="24" s="1"/>
  <c r="D73" i="24"/>
  <c r="G72" i="24"/>
  <c r="I72" i="24" s="1"/>
  <c r="G71" i="24"/>
  <c r="I71" i="24" s="1"/>
  <c r="E71" i="24"/>
  <c r="D71" i="24"/>
  <c r="G70" i="24"/>
  <c r="I70" i="24" s="1"/>
  <c r="E70" i="24"/>
  <c r="D70" i="24"/>
  <c r="G68" i="24"/>
  <c r="F68" i="24"/>
  <c r="F67" i="24" s="1"/>
  <c r="E68" i="24"/>
  <c r="G67" i="24"/>
  <c r="E67" i="24"/>
  <c r="G66" i="24"/>
  <c r="I66" i="24" s="1"/>
  <c r="G65" i="24"/>
  <c r="I65" i="24" s="1"/>
  <c r="D65" i="24"/>
  <c r="D64" i="24"/>
  <c r="G64" i="24" s="1"/>
  <c r="I64" i="24" s="1"/>
  <c r="G63" i="24"/>
  <c r="I63" i="24" s="1"/>
  <c r="G62" i="24"/>
  <c r="I62" i="24" s="1"/>
  <c r="G61" i="24"/>
  <c r="I61" i="24" s="1"/>
  <c r="D61" i="24"/>
  <c r="I60" i="24"/>
  <c r="G60" i="24"/>
  <c r="I59" i="24"/>
  <c r="G59" i="24"/>
  <c r="I58" i="24"/>
  <c r="G58" i="24"/>
  <c r="I57" i="24"/>
  <c r="G57" i="24"/>
  <c r="I56" i="24"/>
  <c r="G56" i="24"/>
  <c r="I55" i="24"/>
  <c r="G55" i="24"/>
  <c r="H54" i="24"/>
  <c r="G54" i="24"/>
  <c r="I54" i="24" s="1"/>
  <c r="E54" i="24"/>
  <c r="D54" i="24"/>
  <c r="G53" i="24"/>
  <c r="I53" i="24" s="1"/>
  <c r="G52" i="24"/>
  <c r="I52" i="24" s="1"/>
  <c r="G51" i="24"/>
  <c r="I51" i="24" s="1"/>
  <c r="D51" i="24"/>
  <c r="H50" i="24"/>
  <c r="G50" i="24"/>
  <c r="I50" i="24" s="1"/>
  <c r="E50" i="24"/>
  <c r="E86" i="24" s="1"/>
  <c r="D50" i="24"/>
  <c r="G49" i="24"/>
  <c r="I49" i="24" s="1"/>
  <c r="G48" i="24"/>
  <c r="I48" i="24" s="1"/>
  <c r="G47" i="24"/>
  <c r="I47" i="24" s="1"/>
  <c r="G46" i="24"/>
  <c r="I46" i="24" s="1"/>
  <c r="G45" i="24"/>
  <c r="I45" i="24" s="1"/>
  <c r="G44" i="24"/>
  <c r="I44" i="24" s="1"/>
  <c r="G43" i="24"/>
  <c r="I43" i="24" s="1"/>
  <c r="G42" i="24"/>
  <c r="I42" i="24" s="1"/>
  <c r="G41" i="24"/>
  <c r="I41" i="24" s="1"/>
  <c r="H40" i="24"/>
  <c r="D40" i="24"/>
  <c r="G39" i="24"/>
  <c r="I39" i="24" s="1"/>
  <c r="G38" i="24"/>
  <c r="I38" i="24" s="1"/>
  <c r="G37" i="24"/>
  <c r="I37" i="24" s="1"/>
  <c r="G36" i="24"/>
  <c r="I36" i="24" s="1"/>
  <c r="G35" i="24"/>
  <c r="I35" i="24" s="1"/>
  <c r="G34" i="24"/>
  <c r="I34" i="24" s="1"/>
  <c r="G33" i="24"/>
  <c r="I33" i="24" s="1"/>
  <c r="G32" i="24"/>
  <c r="I32" i="24" s="1"/>
  <c r="G31" i="24"/>
  <c r="I31" i="24" s="1"/>
  <c r="G30" i="24"/>
  <c r="I30" i="24" s="1"/>
  <c r="D30" i="24"/>
  <c r="I29" i="24"/>
  <c r="G29" i="24"/>
  <c r="I28" i="24"/>
  <c r="G28" i="24"/>
  <c r="I27" i="24"/>
  <c r="G27" i="24"/>
  <c r="I26" i="24"/>
  <c r="G26" i="24"/>
  <c r="I25" i="24"/>
  <c r="G25" i="24"/>
  <c r="I24" i="24"/>
  <c r="G24" i="24"/>
  <c r="I23" i="24"/>
  <c r="G23" i="24"/>
  <c r="D23" i="24"/>
  <c r="H22" i="24"/>
  <c r="D22" i="24"/>
  <c r="G21" i="24"/>
  <c r="I21" i="24" s="1"/>
  <c r="G20" i="24"/>
  <c r="I20" i="24" s="1"/>
  <c r="G19" i="24"/>
  <c r="I19" i="24" s="1"/>
  <c r="G18" i="24"/>
  <c r="I18" i="24" s="1"/>
  <c r="G17" i="24"/>
  <c r="I17" i="24" s="1"/>
  <c r="G16" i="24"/>
  <c r="I16" i="24" s="1"/>
  <c r="G15" i="24"/>
  <c r="I15" i="24" s="1"/>
  <c r="H14" i="24"/>
  <c r="H4" i="24" s="1"/>
  <c r="D14" i="24"/>
  <c r="D4" i="24" s="1"/>
  <c r="D86" i="24" s="1"/>
  <c r="G86" i="24" s="1"/>
  <c r="I86" i="24" s="1"/>
  <c r="G13" i="24"/>
  <c r="I13" i="24" s="1"/>
  <c r="G12" i="24"/>
  <c r="I12" i="24" s="1"/>
  <c r="G11" i="24"/>
  <c r="I11" i="24" s="1"/>
  <c r="G10" i="24"/>
  <c r="I10" i="24" s="1"/>
  <c r="G9" i="24"/>
  <c r="I9" i="24" s="1"/>
  <c r="G8" i="24"/>
  <c r="I8" i="24" s="1"/>
  <c r="G7" i="24"/>
  <c r="I7" i="24" s="1"/>
  <c r="G6" i="24"/>
  <c r="I6" i="24" s="1"/>
  <c r="G5" i="24"/>
  <c r="D5" i="24"/>
  <c r="G42" i="23"/>
  <c r="I42" i="23" s="1"/>
  <c r="G41" i="23"/>
  <c r="I41" i="23" s="1"/>
  <c r="G40" i="23"/>
  <c r="I40" i="23" s="1"/>
  <c r="G39" i="23"/>
  <c r="I39" i="23" s="1"/>
  <c r="G38" i="23"/>
  <c r="I38" i="23" s="1"/>
  <c r="E38" i="23"/>
  <c r="H37" i="23"/>
  <c r="G37" i="23"/>
  <c r="I37" i="23" s="1"/>
  <c r="E37" i="23"/>
  <c r="I36" i="23"/>
  <c r="G36" i="23"/>
  <c r="D35" i="23"/>
  <c r="G35" i="23" s="1"/>
  <c r="I35" i="23" s="1"/>
  <c r="G34" i="23"/>
  <c r="I34" i="23" s="1"/>
  <c r="H33" i="23"/>
  <c r="H32" i="23" s="1"/>
  <c r="E33" i="23"/>
  <c r="E32" i="23" s="1"/>
  <c r="D33" i="23"/>
  <c r="G33" i="23" s="1"/>
  <c r="I33" i="23" s="1"/>
  <c r="D32" i="23"/>
  <c r="G32" i="23" s="1"/>
  <c r="I32" i="23" s="1"/>
  <c r="G31" i="23"/>
  <c r="I31" i="23" s="1"/>
  <c r="G30" i="23"/>
  <c r="I30" i="23" s="1"/>
  <c r="H29" i="23"/>
  <c r="D29" i="23"/>
  <c r="G29" i="23" s="1"/>
  <c r="I29" i="23" s="1"/>
  <c r="G28" i="23"/>
  <c r="I28" i="23" s="1"/>
  <c r="G27" i="23"/>
  <c r="I27" i="23" s="1"/>
  <c r="H26" i="23"/>
  <c r="H23" i="23" s="1"/>
  <c r="D26" i="23"/>
  <c r="G26" i="23" s="1"/>
  <c r="I26" i="23" s="1"/>
  <c r="G25" i="23"/>
  <c r="I25" i="23" s="1"/>
  <c r="G24" i="23"/>
  <c r="I24" i="23" s="1"/>
  <c r="D24" i="23"/>
  <c r="I22" i="23"/>
  <c r="G22" i="23"/>
  <c r="I21" i="23"/>
  <c r="G20" i="23"/>
  <c r="I20" i="23" s="1"/>
  <c r="G19" i="23"/>
  <c r="I19" i="23" s="1"/>
  <c r="D19" i="23"/>
  <c r="I18" i="23"/>
  <c r="G18" i="23"/>
  <c r="I17" i="23"/>
  <c r="G17" i="23"/>
  <c r="H16" i="23"/>
  <c r="G16" i="23"/>
  <c r="I16" i="23" s="1"/>
  <c r="E16" i="23"/>
  <c r="I15" i="23"/>
  <c r="G14" i="23"/>
  <c r="I14" i="23" s="1"/>
  <c r="G13" i="23"/>
  <c r="I13" i="23" s="1"/>
  <c r="H12" i="23"/>
  <c r="H11" i="23" s="1"/>
  <c r="E12" i="23"/>
  <c r="D12" i="23"/>
  <c r="F11" i="23"/>
  <c r="E11" i="23"/>
  <c r="E43" i="23" s="1"/>
  <c r="D11" i="23"/>
  <c r="I10" i="23"/>
  <c r="G10" i="23"/>
  <c r="D9" i="23"/>
  <c r="G9" i="23" s="1"/>
  <c r="I9" i="23" s="1"/>
  <c r="G8" i="23"/>
  <c r="I8" i="23" s="1"/>
  <c r="G7" i="23"/>
  <c r="I7" i="23" s="1"/>
  <c r="H6" i="23"/>
  <c r="D6" i="23"/>
  <c r="G6" i="23" s="1"/>
  <c r="I6" i="23" s="1"/>
  <c r="H5" i="23"/>
  <c r="D5" i="23"/>
  <c r="I5" i="24" l="1"/>
  <c r="G14" i="24"/>
  <c r="I14" i="24" s="1"/>
  <c r="G40" i="24"/>
  <c r="I40" i="24" s="1"/>
  <c r="H43" i="23"/>
  <c r="G5" i="23"/>
  <c r="I5" i="23" s="1"/>
  <c r="G12" i="23"/>
  <c r="D23" i="23"/>
  <c r="G23" i="23" s="1"/>
  <c r="I23" i="23" s="1"/>
  <c r="G22" i="24" l="1"/>
  <c r="I22" i="24" s="1"/>
  <c r="G4" i="24"/>
  <c r="I4" i="24" s="1"/>
  <c r="G11" i="23"/>
  <c r="I11" i="23" s="1"/>
  <c r="I12" i="23"/>
  <c r="D43" i="23"/>
  <c r="G43" i="23" s="1"/>
  <c r="I43" i="23" s="1"/>
  <c r="D29" i="15" l="1"/>
  <c r="D28" i="15" s="1"/>
  <c r="D40" i="15" s="1"/>
  <c r="D7" i="15" l="1"/>
  <c r="D11" i="15"/>
  <c r="F5" i="15" l="1"/>
  <c r="F6" i="15"/>
  <c r="F8" i="15"/>
  <c r="F9" i="15"/>
  <c r="F10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30" i="15"/>
  <c r="F32" i="15"/>
  <c r="F33" i="15"/>
  <c r="F35" i="15"/>
  <c r="F36" i="15"/>
  <c r="F37" i="15"/>
  <c r="F38" i="15"/>
  <c r="F39" i="15"/>
  <c r="F4" i="15"/>
  <c r="F29" i="15"/>
  <c r="F7" i="14" l="1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D6" i="14"/>
  <c r="F6" i="14" s="1"/>
  <c r="F28" i="15" l="1"/>
  <c r="D5" i="14"/>
  <c r="D8" i="15"/>
  <c r="F5" i="14" l="1"/>
  <c r="D21" i="14"/>
  <c r="F11" i="15"/>
  <c r="D11" i="14"/>
  <c r="F21" i="14" l="1"/>
  <c r="D43" i="15"/>
  <c r="F7" i="15"/>
  <c r="D32" i="15" l="1"/>
  <c r="D36" i="15"/>
  <c r="D37" i="15"/>
  <c r="D17" i="14"/>
  <c r="D18" i="14"/>
  <c r="E17" i="15"/>
  <c r="E25" i="15"/>
  <c r="E31" i="15"/>
  <c r="D17" i="15" l="1"/>
  <c r="E6" i="14"/>
  <c r="E34" i="15" l="1"/>
  <c r="E29" i="15"/>
  <c r="E28" i="15" s="1"/>
  <c r="E24" i="15"/>
  <c r="E11" i="15"/>
  <c r="E8" i="15"/>
  <c r="E5" i="15"/>
  <c r="E4" i="15" s="1"/>
  <c r="E15" i="14"/>
  <c r="E13" i="14"/>
  <c r="E11" i="14"/>
  <c r="E10" i="14"/>
  <c r="E5" i="14"/>
  <c r="E21" i="14" s="1"/>
  <c r="D34" i="15"/>
  <c r="F34" i="15" s="1"/>
  <c r="D5" i="15"/>
  <c r="D25" i="15"/>
  <c r="D24" i="15" s="1"/>
  <c r="D15" i="14"/>
  <c r="D13" i="14"/>
  <c r="D31" i="15" l="1"/>
  <c r="D10" i="14"/>
  <c r="E7" i="15"/>
  <c r="D4" i="15"/>
  <c r="F31" i="15" l="1"/>
  <c r="E40" i="15"/>
  <c r="F40" i="15" l="1"/>
  <c r="D44" i="15"/>
</calcChain>
</file>

<file path=xl/sharedStrings.xml><?xml version="1.0" encoding="utf-8"?>
<sst xmlns="http://schemas.openxmlformats.org/spreadsheetml/2006/main" count="433" uniqueCount="262">
  <si>
    <t>비 고</t>
    <phoneticPr fontId="5" type="noConversion"/>
  </si>
  <si>
    <r>
      <t>1. 수입의 부(</t>
    </r>
    <r>
      <rPr>
        <sz val="11"/>
        <color indexed="8"/>
        <rFont val="굴림체"/>
        <family val="3"/>
        <charset val="129"/>
      </rPr>
      <t>단위: 1,000원)                                      학교법인 대구신학원</t>
    </r>
    <phoneticPr fontId="5" type="noConversion"/>
  </si>
  <si>
    <t>과 목</t>
  </si>
  <si>
    <t>증감액</t>
  </si>
  <si>
    <t>관</t>
  </si>
  <si>
    <t>항</t>
  </si>
  <si>
    <t>목</t>
  </si>
  <si>
    <t>기 부 금</t>
    <phoneticPr fontId="5" type="noConversion"/>
  </si>
  <si>
    <t>예금이자 
수입</t>
    <phoneticPr fontId="5" type="noConversion"/>
  </si>
  <si>
    <t>예금이자</t>
  </si>
  <si>
    <t>잡 수 입</t>
    <phoneticPr fontId="5" type="noConversion"/>
  </si>
  <si>
    <t>수익재산 
수입</t>
    <phoneticPr fontId="5" type="noConversion"/>
  </si>
  <si>
    <t>임대료 수입</t>
  </si>
  <si>
    <t>미사용 전기이월자금</t>
  </si>
  <si>
    <t>자금수입총계</t>
  </si>
  <si>
    <t>보수</t>
  </si>
  <si>
    <t>직원보수</t>
  </si>
  <si>
    <t>관리운영비</t>
  </si>
  <si>
    <t>시설관리비</t>
  </si>
  <si>
    <t>건축물관리비</t>
  </si>
  <si>
    <t>건물수선비등</t>
  </si>
  <si>
    <t>보험료</t>
  </si>
  <si>
    <t>일반관리비</t>
  </si>
  <si>
    <t>여비교통비</t>
  </si>
  <si>
    <t>업무시,내빈</t>
  </si>
  <si>
    <t>소모품비</t>
  </si>
  <si>
    <t>통신비</t>
  </si>
  <si>
    <t>우편발송</t>
  </si>
  <si>
    <t>제세공과</t>
  </si>
  <si>
    <t>부가가치세, 재산세,
협회비</t>
    <phoneticPr fontId="5" type="noConversion"/>
  </si>
  <si>
    <t>지급수수료</t>
  </si>
  <si>
    <t>운영비</t>
  </si>
  <si>
    <t>교육훈련비</t>
  </si>
  <si>
    <t>일반용역비</t>
  </si>
  <si>
    <t>업무추진비</t>
  </si>
  <si>
    <t>회의비</t>
  </si>
  <si>
    <t>이사회, 기타회의</t>
    <phoneticPr fontId="5" type="noConversion"/>
  </si>
  <si>
    <t>전출금</t>
  </si>
  <si>
    <t>경상비 전출금</t>
  </si>
  <si>
    <t>법정부담금 
전출금</t>
    <phoneticPr fontId="5" type="noConversion"/>
  </si>
  <si>
    <t>예비비</t>
  </si>
  <si>
    <t>투자와 
기타자산지출</t>
    <phoneticPr fontId="5" type="noConversion"/>
  </si>
  <si>
    <t>미사용 차기이월자금</t>
    <phoneticPr fontId="5" type="noConversion"/>
  </si>
  <si>
    <t>자금지출총계</t>
    <phoneticPr fontId="5" type="noConversion"/>
  </si>
  <si>
    <t>전입 및 
기부금수입</t>
    <phoneticPr fontId="5" type="noConversion"/>
  </si>
  <si>
    <t>교육외수입</t>
    <phoneticPr fontId="4" type="noConversion"/>
  </si>
  <si>
    <t>기타교육외
수입</t>
    <phoneticPr fontId="4" type="noConversion"/>
  </si>
  <si>
    <t>성암교회 월임대료,
토지임대료</t>
    <phoneticPr fontId="5" type="noConversion"/>
  </si>
  <si>
    <t>임의기금적립</t>
    <phoneticPr fontId="4" type="noConversion"/>
  </si>
  <si>
    <t>임의기타
기금적립</t>
    <phoneticPr fontId="4" type="noConversion"/>
  </si>
  <si>
    <t>집기류,전산용품,
사무용품</t>
    <phoneticPr fontId="4" type="noConversion"/>
  </si>
  <si>
    <t>복리후생비</t>
    <phoneticPr fontId="4" type="noConversion"/>
  </si>
  <si>
    <t>경조사비, 화환,업무성</t>
    <phoneticPr fontId="5" type="noConversion"/>
  </si>
  <si>
    <t>직원제수당</t>
    <phoneticPr fontId="4" type="noConversion"/>
  </si>
  <si>
    <t>기타운영비</t>
    <phoneticPr fontId="4" type="noConversion"/>
  </si>
  <si>
    <t>기타 운영상의 경비</t>
    <phoneticPr fontId="4" type="noConversion"/>
  </si>
  <si>
    <t>각종 수수료,CMS수수료</t>
    <phoneticPr fontId="5" type="noConversion"/>
  </si>
  <si>
    <t>연구기부금</t>
    <phoneticPr fontId="4" type="noConversion"/>
  </si>
  <si>
    <t xml:space="preserve">지정기부금
</t>
    <phoneticPr fontId="5" type="noConversion"/>
  </si>
  <si>
    <t>일반기부금</t>
    <phoneticPr fontId="5" type="noConversion"/>
  </si>
  <si>
    <t>임대보증금
수입</t>
    <phoneticPr fontId="4" type="noConversion"/>
  </si>
  <si>
    <t>2012
추경예산</t>
    <phoneticPr fontId="4" type="noConversion"/>
  </si>
  <si>
    <t>2012 추경예산</t>
    <phoneticPr fontId="4" type="noConversion"/>
  </si>
  <si>
    <t>2012본예산</t>
    <phoneticPr fontId="5" type="noConversion"/>
  </si>
  <si>
    <t>고정부채
입금</t>
    <phoneticPr fontId="4" type="noConversion"/>
  </si>
  <si>
    <t>기타고정부채</t>
    <phoneticPr fontId="4" type="noConversion"/>
  </si>
  <si>
    <t>투자자산지출</t>
    <phoneticPr fontId="4" type="noConversion"/>
  </si>
  <si>
    <t>수익용예금
적립</t>
    <phoneticPr fontId="4" type="noConversion"/>
  </si>
  <si>
    <t>고정부채상환</t>
    <phoneticPr fontId="4" type="noConversion"/>
  </si>
  <si>
    <t>기타고정부채
상환</t>
    <phoneticPr fontId="4" type="noConversion"/>
  </si>
  <si>
    <t>임대보증금
환급</t>
    <phoneticPr fontId="4" type="noConversion"/>
  </si>
  <si>
    <r>
      <rPr>
        <b/>
        <sz val="11"/>
        <color rgb="FF000000"/>
        <rFont val="굴림체"/>
        <family val="3"/>
        <charset val="129"/>
      </rPr>
      <t>2. 지출의 부(</t>
    </r>
    <r>
      <rPr>
        <sz val="11"/>
        <color indexed="8"/>
        <rFont val="굴림체"/>
        <family val="3"/>
        <charset val="129"/>
      </rPr>
      <t xml:space="preserve">단위: 1,000원) </t>
    </r>
    <r>
      <rPr>
        <sz val="10"/>
        <color indexed="8"/>
        <rFont val="굴림체"/>
        <family val="3"/>
        <charset val="129"/>
      </rPr>
      <t xml:space="preserve">                                  학교법인 대구신학원</t>
    </r>
    <phoneticPr fontId="5" type="noConversion"/>
  </si>
  <si>
    <t>노회보조금,이사부담금</t>
    <phoneticPr fontId="5" type="noConversion"/>
  </si>
  <si>
    <t>발전기금</t>
    <phoneticPr fontId="5" type="noConversion"/>
  </si>
  <si>
    <t>학교 경상비전출금</t>
    <phoneticPr fontId="5" type="noConversion"/>
  </si>
  <si>
    <t>소송비용,회계사수수료
감사경비,법무사수수료</t>
    <phoneticPr fontId="5" type="noConversion"/>
  </si>
  <si>
    <t>건물화재보험료 등</t>
    <phoneticPr fontId="5" type="noConversion"/>
  </si>
  <si>
    <t>법인관련 교육경비</t>
    <phoneticPr fontId="4" type="noConversion"/>
  </si>
  <si>
    <t>윤성아파트 전세보증금수입</t>
    <phoneticPr fontId="4" type="noConversion"/>
  </si>
  <si>
    <t>윤성아파트 전세보증금
환급</t>
    <phoneticPr fontId="4" type="noConversion"/>
  </si>
  <si>
    <r>
      <t xml:space="preserve">2012학년도 법인일반업무회계  추가경정 자금예산서 
</t>
    </r>
    <r>
      <rPr>
        <sz val="11"/>
        <color indexed="8"/>
        <rFont val="맑은 고딕"/>
        <family val="3"/>
        <charset val="129"/>
      </rPr>
      <t>(기간: 2012.3.1 - 2013.2.28)</t>
    </r>
    <phoneticPr fontId="5" type="noConversion"/>
  </si>
  <si>
    <t>2012
본예산</t>
    <phoneticPr fontId="4" type="noConversion"/>
  </si>
  <si>
    <t>사학연금 법정부담금외</t>
    <phoneticPr fontId="5" type="noConversion"/>
  </si>
  <si>
    <r>
      <rPr>
        <b/>
        <sz val="16"/>
        <color theme="1"/>
        <rFont val="맑은 고딕"/>
        <family val="3"/>
        <charset val="129"/>
        <scheme val="minor"/>
      </rPr>
      <t>2012학년도 학교비회계 최종추가경정  자금예산서</t>
    </r>
    <r>
      <rPr>
        <sz val="16"/>
        <color theme="1"/>
        <rFont val="맑은 고딕"/>
        <family val="3"/>
        <charset val="129"/>
        <scheme val="minor"/>
      </rPr>
      <t xml:space="preserve">
</t>
    </r>
    <r>
      <rPr>
        <sz val="11"/>
        <color theme="1"/>
        <rFont val="맑은 고딕"/>
        <family val="3"/>
        <charset val="129"/>
        <scheme val="minor"/>
      </rPr>
      <t>(기간: 2012. 3. 1 - 2013. 2. 28)</t>
    </r>
    <phoneticPr fontId="27" type="noConversion"/>
  </si>
  <si>
    <r>
      <t>1. 수입의 부(</t>
    </r>
    <r>
      <rPr>
        <sz val="11"/>
        <color rgb="FF000000"/>
        <rFont val="굴림체"/>
        <family val="3"/>
        <charset val="129"/>
      </rPr>
      <t xml:space="preserve">단위: 1,000원)                                  </t>
    </r>
    <phoneticPr fontId="27" type="noConversion"/>
  </si>
  <si>
    <t>대신대학교</t>
    <phoneticPr fontId="27" type="noConversion"/>
  </si>
  <si>
    <t>과               목</t>
    <phoneticPr fontId="27" type="noConversion"/>
  </si>
  <si>
    <t>등록금회계
최종추경예산</t>
    <phoneticPr fontId="27" type="noConversion"/>
  </si>
  <si>
    <t>기금회계
최종추경예산</t>
    <phoneticPr fontId="27" type="noConversion"/>
  </si>
  <si>
    <t>내부거래
제거</t>
    <phoneticPr fontId="27" type="noConversion"/>
  </si>
  <si>
    <t>최종추경예산</t>
    <phoneticPr fontId="27" type="noConversion"/>
  </si>
  <si>
    <t>1차추경예산</t>
    <phoneticPr fontId="27" type="noConversion"/>
  </si>
  <si>
    <t>등록금수입</t>
  </si>
  <si>
    <t>입학금</t>
    <phoneticPr fontId="27" type="noConversion"/>
  </si>
  <si>
    <t>수업료</t>
    <phoneticPr fontId="27" type="noConversion"/>
  </si>
  <si>
    <t>수강료수입</t>
  </si>
  <si>
    <t>단기수강료</t>
  </si>
  <si>
    <t>전입및
기부금수입</t>
    <phoneticPr fontId="27" type="noConversion"/>
  </si>
  <si>
    <t>전입금수입</t>
  </si>
  <si>
    <t>경상비 전입금</t>
  </si>
  <si>
    <t>법정부담금 
전입금</t>
    <phoneticPr fontId="27" type="noConversion"/>
  </si>
  <si>
    <t>기금회계
전입금</t>
    <phoneticPr fontId="27" type="noConversion"/>
  </si>
  <si>
    <t>기부금수입</t>
  </si>
  <si>
    <t>일반기부금</t>
  </si>
  <si>
    <t>지정기부금</t>
  </si>
  <si>
    <t>국고보조금</t>
  </si>
  <si>
    <t>교과부</t>
    <phoneticPr fontId="27" type="noConversion"/>
  </si>
  <si>
    <t>지방자치단체</t>
    <phoneticPr fontId="27" type="noConversion"/>
  </si>
  <si>
    <t>기타국고지원</t>
    <phoneticPr fontId="27" type="noConversion"/>
  </si>
  <si>
    <t>교육부대수입</t>
  </si>
  <si>
    <t>입시수수료수입</t>
    <phoneticPr fontId="27" type="noConversion"/>
  </si>
  <si>
    <t>수 험 료</t>
  </si>
  <si>
    <t>증명사용료수입</t>
    <phoneticPr fontId="27" type="noConversion"/>
  </si>
  <si>
    <t>증명료</t>
  </si>
  <si>
    <t>대여료 및
 사용료</t>
    <phoneticPr fontId="27" type="noConversion"/>
  </si>
  <si>
    <t>기타교육
부대수입</t>
    <phoneticPr fontId="27" type="noConversion"/>
  </si>
  <si>
    <t>논문심사수입</t>
  </si>
  <si>
    <t>교육외수입</t>
  </si>
  <si>
    <t>예금이자수입</t>
  </si>
  <si>
    <t>예금이자</t>
    <phoneticPr fontId="27" type="noConversion"/>
  </si>
  <si>
    <t>기타교육외수입</t>
    <phoneticPr fontId="27" type="noConversion"/>
  </si>
  <si>
    <t>잡수입</t>
  </si>
  <si>
    <t>투자와기타
자산 수입</t>
    <phoneticPr fontId="27" type="noConversion"/>
  </si>
  <si>
    <t>임의기금
인출수입</t>
    <phoneticPr fontId="27" type="noConversion"/>
  </si>
  <si>
    <t>임의건축기금
인출수입</t>
    <phoneticPr fontId="27" type="noConversion"/>
  </si>
  <si>
    <t>임의장학기금
인출수입</t>
    <phoneticPr fontId="27" type="noConversion"/>
  </si>
  <si>
    <t>임의기타기금
인출수입</t>
    <phoneticPr fontId="27" type="noConversion"/>
  </si>
  <si>
    <r>
      <t>2. 지출의 부(</t>
    </r>
    <r>
      <rPr>
        <sz val="11"/>
        <color rgb="FF000000"/>
        <rFont val="굴림체"/>
        <family val="3"/>
        <charset val="129"/>
      </rPr>
      <t xml:space="preserve">단위: 1,000원)                                                </t>
    </r>
    <r>
      <rPr>
        <b/>
        <sz val="12"/>
        <color rgb="FF000000"/>
        <rFont val="굴림체"/>
        <family val="3"/>
        <charset val="129"/>
      </rPr>
      <t>대신대학교</t>
    </r>
    <phoneticPr fontId="27" type="noConversion"/>
  </si>
  <si>
    <t>최종추경예산액</t>
    <phoneticPr fontId="27" type="noConversion"/>
  </si>
  <si>
    <t>1차추경예산액</t>
    <phoneticPr fontId="27" type="noConversion"/>
  </si>
  <si>
    <t>보 수</t>
  </si>
  <si>
    <t>교원보수</t>
  </si>
  <si>
    <t>교원급여</t>
  </si>
  <si>
    <t>교원상여금</t>
  </si>
  <si>
    <t>교원제수당</t>
    <phoneticPr fontId="27" type="noConversion"/>
  </si>
  <si>
    <t>교원법정부담금</t>
  </si>
  <si>
    <t>시간강의료*</t>
    <phoneticPr fontId="27" type="noConversion"/>
  </si>
  <si>
    <t>특별강의료*</t>
    <phoneticPr fontId="27" type="noConversion"/>
  </si>
  <si>
    <t>교원퇴직금</t>
  </si>
  <si>
    <t>조교인건비</t>
  </si>
  <si>
    <t>직원 급여</t>
  </si>
  <si>
    <t>직원 상여금</t>
  </si>
  <si>
    <t>직원 제수당</t>
    <phoneticPr fontId="27" type="noConversion"/>
  </si>
  <si>
    <t>직원법정부담금</t>
  </si>
  <si>
    <t>임시직인건비</t>
    <phoneticPr fontId="27" type="noConversion"/>
  </si>
  <si>
    <t>노임*</t>
    <phoneticPr fontId="27" type="noConversion"/>
  </si>
  <si>
    <t>직원 퇴직금</t>
  </si>
  <si>
    <t>건축물관리비</t>
    <phoneticPr fontId="27" type="noConversion"/>
  </si>
  <si>
    <t>장비 관리비</t>
  </si>
  <si>
    <t>조경 관리비</t>
  </si>
  <si>
    <t>시설 용역비*</t>
    <phoneticPr fontId="27" type="noConversion"/>
  </si>
  <si>
    <t>보험료*</t>
    <phoneticPr fontId="27" type="noConversion"/>
  </si>
  <si>
    <t>기타시설관리비</t>
    <phoneticPr fontId="27" type="noConversion"/>
  </si>
  <si>
    <t>여비 교통비*</t>
    <phoneticPr fontId="27" type="noConversion"/>
  </si>
  <si>
    <t>차량 유지비</t>
  </si>
  <si>
    <t>소모품비*</t>
    <phoneticPr fontId="27" type="noConversion"/>
  </si>
  <si>
    <t>인쇄출판비*</t>
    <phoneticPr fontId="27" type="noConversion"/>
  </si>
  <si>
    <t>난방비</t>
  </si>
  <si>
    <t>전기수도료</t>
  </si>
  <si>
    <t>통신비*</t>
    <phoneticPr fontId="27" type="noConversion"/>
  </si>
  <si>
    <t>제세공과금*</t>
    <phoneticPr fontId="27" type="noConversion"/>
  </si>
  <si>
    <t>복리후생비*</t>
    <phoneticPr fontId="27" type="noConversion"/>
  </si>
  <si>
    <t>교육훈련비*</t>
    <phoneticPr fontId="27" type="noConversion"/>
  </si>
  <si>
    <t>일반용역비*</t>
    <phoneticPr fontId="27" type="noConversion"/>
  </si>
  <si>
    <t>업무추진비*</t>
    <phoneticPr fontId="27" type="noConversion"/>
  </si>
  <si>
    <t>홍보비*</t>
    <phoneticPr fontId="27" type="noConversion"/>
  </si>
  <si>
    <t>회의비*</t>
    <phoneticPr fontId="27" type="noConversion"/>
  </si>
  <si>
    <t>행사비*</t>
    <phoneticPr fontId="27" type="noConversion"/>
  </si>
  <si>
    <t>선교비*</t>
    <phoneticPr fontId="27" type="noConversion"/>
  </si>
  <si>
    <t>기타운영비</t>
  </si>
  <si>
    <t>연구․학생
경비</t>
    <phoneticPr fontId="27" type="noConversion"/>
  </si>
  <si>
    <t>연구비</t>
  </si>
  <si>
    <t>연구관리비*</t>
    <phoneticPr fontId="27" type="noConversion"/>
  </si>
  <si>
    <t>학생경비</t>
  </si>
  <si>
    <t>장학금(교외)</t>
    <phoneticPr fontId="27" type="noConversion"/>
  </si>
  <si>
    <t>장학금(교내)</t>
    <phoneticPr fontId="27" type="noConversion"/>
  </si>
  <si>
    <t>실험실습비*</t>
    <phoneticPr fontId="27" type="noConversion"/>
  </si>
  <si>
    <t>논문심사료</t>
  </si>
  <si>
    <t>학생 지원비*</t>
    <phoneticPr fontId="27" type="noConversion"/>
  </si>
  <si>
    <t>기타학생경비</t>
    <phoneticPr fontId="27" type="noConversion"/>
  </si>
  <si>
    <t>입시관리비</t>
  </si>
  <si>
    <t>입시수당</t>
  </si>
  <si>
    <t>입시경비</t>
  </si>
  <si>
    <t>교육외비용</t>
    <phoneticPr fontId="27" type="noConversion"/>
  </si>
  <si>
    <t>기타교육외
비용</t>
    <phoneticPr fontId="27" type="noConversion"/>
  </si>
  <si>
    <t>잡손실</t>
    <phoneticPr fontId="27" type="noConversion"/>
  </si>
  <si>
    <t>전출금</t>
    <phoneticPr fontId="27" type="noConversion"/>
  </si>
  <si>
    <t>등록금회계전출</t>
    <phoneticPr fontId="27" type="noConversion"/>
  </si>
  <si>
    <t>투자와기타
자산지출</t>
    <phoneticPr fontId="27" type="noConversion"/>
  </si>
  <si>
    <t>임의기금
적립지출</t>
    <phoneticPr fontId="27" type="noConversion"/>
  </si>
  <si>
    <t>임의건축기금
적립</t>
    <phoneticPr fontId="27" type="noConversion"/>
  </si>
  <si>
    <t>임의장학기금
적립</t>
    <phoneticPr fontId="27" type="noConversion"/>
  </si>
  <si>
    <t>임의기타기금
적립</t>
    <phoneticPr fontId="27" type="noConversion"/>
  </si>
  <si>
    <t>고정자산
매입지출</t>
    <phoneticPr fontId="27" type="noConversion"/>
  </si>
  <si>
    <t>유형고정자산매입지출</t>
  </si>
  <si>
    <t>토지 매입비</t>
  </si>
  <si>
    <t>기계기구매입비</t>
    <phoneticPr fontId="27" type="noConversion"/>
  </si>
  <si>
    <t>집기비품매입비</t>
    <phoneticPr fontId="27" type="noConversion"/>
  </si>
  <si>
    <t>도서구입비</t>
  </si>
  <si>
    <t>건설가계정</t>
  </si>
  <si>
    <t>미사용 차기이월자금</t>
    <phoneticPr fontId="27" type="noConversion"/>
  </si>
  <si>
    <t>자금지출총계</t>
    <phoneticPr fontId="27" type="noConversion"/>
  </si>
  <si>
    <r>
      <rPr>
        <b/>
        <sz val="16"/>
        <color theme="1"/>
        <rFont val="맑은 고딕"/>
        <family val="3"/>
        <charset val="129"/>
        <scheme val="minor"/>
      </rPr>
      <t>2012학년도 학교비회계 추가경정  자금예산서</t>
    </r>
    <r>
      <rPr>
        <sz val="16"/>
        <color theme="1"/>
        <rFont val="맑은 고딕"/>
        <family val="3"/>
        <charset val="129"/>
        <scheme val="minor"/>
      </rPr>
      <t xml:space="preserve">
</t>
    </r>
    <r>
      <rPr>
        <sz val="10"/>
        <color theme="1"/>
        <rFont val="맑은 고딕"/>
        <family val="3"/>
        <charset val="129"/>
        <scheme val="minor"/>
      </rPr>
      <t>(기간: 2012. 3. 1 - 2013. 2. 28)</t>
    </r>
    <phoneticPr fontId="27" type="noConversion"/>
  </si>
  <si>
    <t>등록금회계
추경예산</t>
    <phoneticPr fontId="27" type="noConversion"/>
  </si>
  <si>
    <t>기금회계
추경예산</t>
    <phoneticPr fontId="27" type="noConversion"/>
  </si>
  <si>
    <t>추경예산</t>
    <phoneticPr fontId="27" type="noConversion"/>
  </si>
  <si>
    <t>본예산</t>
    <phoneticPr fontId="27" type="noConversion"/>
  </si>
  <si>
    <t>입학금</t>
    <phoneticPr fontId="27" type="noConversion"/>
  </si>
  <si>
    <t>등록금</t>
    <phoneticPr fontId="27" type="noConversion"/>
  </si>
  <si>
    <t>교육부대
수입</t>
    <phoneticPr fontId="27" type="noConversion"/>
  </si>
  <si>
    <t>증명사용료수입</t>
    <phoneticPr fontId="27" type="noConversion"/>
  </si>
  <si>
    <t>대여료 및
 사용료</t>
    <phoneticPr fontId="27" type="noConversion"/>
  </si>
  <si>
    <t>기타교육
부대수입</t>
    <phoneticPr fontId="27" type="noConversion"/>
  </si>
  <si>
    <t>추경예산액</t>
    <phoneticPr fontId="27" type="noConversion"/>
  </si>
  <si>
    <t>본예산액</t>
    <phoneticPr fontId="27" type="noConversion"/>
  </si>
  <si>
    <r>
      <rPr>
        <b/>
        <u/>
        <sz val="14"/>
        <color theme="1"/>
        <rFont val="굴림체"/>
        <family val="3"/>
        <charset val="129"/>
      </rPr>
      <t>◎</t>
    </r>
    <r>
      <rPr>
        <b/>
        <u/>
        <sz val="14"/>
        <color theme="1"/>
        <rFont val="맑은 고딕"/>
        <family val="3"/>
        <charset val="129"/>
        <scheme val="minor"/>
      </rPr>
      <t>2012학년도 법인일반업무회계 추가경정 예산 편성지침</t>
    </r>
    <phoneticPr fontId="5" type="noConversion"/>
  </si>
  <si>
    <t>1. 수입의 부</t>
    <phoneticPr fontId="5" type="noConversion"/>
  </si>
  <si>
    <t>(1) 기부금 수입증가로 인해 5억 8천만원에서 10억8천만원으로 증액 편성</t>
    <phoneticPr fontId="5" type="noConversion"/>
  </si>
  <si>
    <t>(2) 윤성아파트 새로운 세입자발생으로 임대보증금 수입 신설</t>
    <phoneticPr fontId="4" type="noConversion"/>
  </si>
  <si>
    <t>(3) 예금이자 수입 소폭증가분과 임대보증금수입 신설 외에 수입항목은 동일함</t>
    <phoneticPr fontId="5" type="noConversion"/>
  </si>
  <si>
    <t>(3) 미사용 전기이월자금 6억 2천5백만원으로 조정 편성</t>
    <phoneticPr fontId="5" type="noConversion"/>
  </si>
  <si>
    <t>(4) 총세입금 10억원에서 18억5천만원으로 편성</t>
    <phoneticPr fontId="4" type="noConversion"/>
  </si>
  <si>
    <t>2. 지출의 부</t>
    <phoneticPr fontId="5" type="noConversion"/>
  </si>
  <si>
    <t>(1) 일반용역비(7백만원),  법정부담금 전출금(2천만원) 증액편성하고 그외 동일</t>
    <phoneticPr fontId="5" type="noConversion"/>
  </si>
  <si>
    <t>(2) 결산시점 앞두고 예비비는 감액 편성 (2억 2천 4백만원)</t>
    <phoneticPr fontId="5" type="noConversion"/>
  </si>
  <si>
    <t>(3) 적립금은 3억원에서 10억2천만원으로 증액편성</t>
    <phoneticPr fontId="4" type="noConversion"/>
  </si>
  <si>
    <t>(4) 윤성아파트 세입자 퇴거로 임대보증금 환급 편성</t>
    <phoneticPr fontId="4" type="noConversion"/>
  </si>
  <si>
    <t>(5) 미사용 차기이월금 4억원 조정편성</t>
    <phoneticPr fontId="5" type="noConversion"/>
  </si>
  <si>
    <t>(6) 총세출금 10억원에서 18억5천만원으로 편성</t>
    <phoneticPr fontId="4" type="noConversion"/>
  </si>
  <si>
    <t>단위: 천원</t>
    <phoneticPr fontId="4" type="noConversion"/>
  </si>
  <si>
    <t>2012 추경예산총액</t>
    <phoneticPr fontId="4" type="noConversion"/>
  </si>
  <si>
    <t>2012 본예산총액</t>
    <phoneticPr fontId="4" type="noConversion"/>
  </si>
  <si>
    <t>증감액</t>
    <phoneticPr fontId="4" type="noConversion"/>
  </si>
  <si>
    <t>2012 학년도 교비 최종추가경정 예산총칙</t>
    <phoneticPr fontId="27" type="noConversion"/>
  </si>
  <si>
    <t>1. 2012회계연도 교비 최종추가경정회계 자금예산 총액 수입.지출 각 9,300,000,000원으로 한다.</t>
    <phoneticPr fontId="4" type="noConversion"/>
  </si>
  <si>
    <t>(등록금 회계:8,700,000,000원   기금회계:4,100,000,000원, 내부거래제거 3,500,000,000원)</t>
    <phoneticPr fontId="27" type="noConversion"/>
  </si>
  <si>
    <t>2. 수입의 부</t>
    <phoneticPr fontId="27" type="noConversion"/>
  </si>
  <si>
    <t xml:space="preserve">1) 법정부담금 : 9,000만원                                                                                                   </t>
    <phoneticPr fontId="27" type="noConversion"/>
  </si>
  <si>
    <t>2) 국가보조금 665,000,000원 편성(170,000,000원 추가지원)</t>
    <phoneticPr fontId="27" type="noConversion"/>
  </si>
  <si>
    <t>3) 지정기부금 350,000,000원 편성(290,000,000원 추가발생)</t>
    <phoneticPr fontId="27" type="noConversion"/>
  </si>
  <si>
    <t>4) 교육외수입 118,000,000원 편성(예금이자 20,000,000원 추가 발생)</t>
    <phoneticPr fontId="27" type="noConversion"/>
  </si>
  <si>
    <t>3. 지출의 부</t>
    <phoneticPr fontId="27" type="noConversion"/>
  </si>
  <si>
    <t>1) 시간강의료: 384,000,000원편성(44,000,000원 증액편성)</t>
    <phoneticPr fontId="27" type="noConversion"/>
  </si>
  <si>
    <t>2)인쇄출판비 : 63,000,000원 편성( 15,000,000원 증액)</t>
    <phoneticPr fontId="27" type="noConversion"/>
  </si>
  <si>
    <t>3) 학생장학금 (교외) : 725,000,000원 편성( 155,000,000 추가 지원)</t>
    <phoneticPr fontId="27" type="noConversion"/>
  </si>
  <si>
    <t>4) 입시경비 : 7,000,000원 편성(3,000,000원 증액)</t>
    <phoneticPr fontId="27" type="noConversion"/>
  </si>
  <si>
    <t>5) 장학기금 320,000,000원 편성(313,000,000원 추가발생)</t>
    <phoneticPr fontId="27" type="noConversion"/>
  </si>
  <si>
    <t>6) 기계기구매입비 : 135,000,000원 편성(34,000,000원 증액)</t>
    <phoneticPr fontId="27" type="noConversion"/>
  </si>
  <si>
    <t>2012 학년도 교비 추가경정예산총칙</t>
    <phoneticPr fontId="27" type="noConversion"/>
  </si>
  <si>
    <t>1. 2012회계연도 교비 추가경정 회계 자금예산 총액 수입.지출 각 8,800,000,000원으로 한다.</t>
    <phoneticPr fontId="4" type="noConversion"/>
  </si>
  <si>
    <t>(등록금 회계:8,510,000,000원   기금회계:3,790,000,000원, 내부거래제거 3,500,000,000원)</t>
    <phoneticPr fontId="27" type="noConversion"/>
  </si>
  <si>
    <t>2. 수입의 부</t>
    <phoneticPr fontId="27" type="noConversion"/>
  </si>
  <si>
    <t xml:space="preserve">1) 등록금 수입 : 38억8,600만원                                                                                                                           본예산 등록금 수입 39억 1,600만원에서 3,000만원 삭감하여 편성                                                                                                    </t>
    <phoneticPr fontId="27" type="noConversion"/>
  </si>
  <si>
    <t>2) 국가보조금 500,000,000원 편성</t>
    <phoneticPr fontId="27" type="noConversion"/>
  </si>
  <si>
    <t>3) 전기이월금 430,000,000원 편성</t>
    <phoneticPr fontId="27" type="noConversion"/>
  </si>
  <si>
    <t>4) 기금회계전입금 35</t>
    <phoneticPr fontId="27" type="noConversion"/>
  </si>
  <si>
    <t>3,500,000,000원 편성</t>
    <phoneticPr fontId="27" type="noConversion"/>
  </si>
  <si>
    <t>3. 지출의 부</t>
    <phoneticPr fontId="27" type="noConversion"/>
  </si>
  <si>
    <t>1) 건설가계정 : 3,550,000,000원 편성</t>
    <phoneticPr fontId="27" type="noConversion"/>
  </si>
  <si>
    <t>2) 임시직 인건비 등 36,000,000원 편성</t>
    <phoneticPr fontId="27" type="noConversion"/>
  </si>
  <si>
    <t>3) 기타운영비 62,000,000원 책정</t>
    <phoneticPr fontId="27" type="noConversion"/>
  </si>
  <si>
    <t>4) 기타학생경비 75,000,000원 책정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</si>
</sst>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 "/>
    <numFmt numFmtId="177" formatCode="0_);[Red]\(0\)"/>
    <numFmt numFmtId="178" formatCode="#,##0_ ;[Red]\-#,##0\ "/>
    <numFmt numFmtId="179" formatCode="#,##0_);[Red]\(#,##0\)"/>
  </numFmts>
  <fonts count="6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1"/>
      <color indexed="8"/>
      <name val="굴림체"/>
      <family val="3"/>
      <charset val="129"/>
    </font>
    <font>
      <sz val="10"/>
      <name val="굴림체"/>
      <family val="3"/>
      <charset val="129"/>
    </font>
    <font>
      <sz val="11"/>
      <color indexed="8"/>
      <name val="맑은 고딕"/>
      <family val="3"/>
      <charset val="129"/>
    </font>
    <font>
      <b/>
      <sz val="11"/>
      <name val="돋움"/>
      <family val="3"/>
      <charset val="129"/>
    </font>
    <font>
      <b/>
      <sz val="10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sz val="10"/>
      <color rgb="FF000000"/>
      <name val="바탕"/>
      <family val="1"/>
      <charset val="129"/>
    </font>
    <font>
      <sz val="10"/>
      <color rgb="FF000000"/>
      <name val="굴림체"/>
      <family val="3"/>
      <charset val="129"/>
    </font>
    <font>
      <sz val="8"/>
      <color theme="1"/>
      <name val="맑은 고딕"/>
      <family val="3"/>
      <charset val="129"/>
      <scheme val="minor"/>
    </font>
    <font>
      <b/>
      <sz val="9"/>
      <color rgb="FF000000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sz val="8"/>
      <color rgb="FF000000"/>
      <name val="굴림체"/>
      <family val="3"/>
      <charset val="129"/>
    </font>
    <font>
      <sz val="8"/>
      <color theme="1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14"/>
      <color theme="1"/>
      <name val="맑은 고딕"/>
      <family val="3"/>
      <charset val="129"/>
      <scheme val="minor"/>
    </font>
    <font>
      <sz val="10"/>
      <color indexed="8"/>
      <name val="굴림체"/>
      <family val="3"/>
      <charset val="129"/>
    </font>
    <font>
      <sz val="16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rgb="FF000000"/>
      <name val="굴림"/>
      <family val="3"/>
      <charset val="129"/>
    </font>
    <font>
      <sz val="10"/>
      <color rgb="FF000000"/>
      <name val="한양신명조"/>
      <family val="3"/>
      <charset val="129"/>
    </font>
    <font>
      <b/>
      <sz val="9"/>
      <color rgb="FF000000"/>
      <name val="한양신명조"/>
      <family val="3"/>
      <charset val="129"/>
    </font>
    <font>
      <b/>
      <sz val="9"/>
      <color theme="1"/>
      <name val="맑은 고딕"/>
      <family val="3"/>
      <charset val="129"/>
      <scheme val="minor"/>
    </font>
    <font>
      <sz val="9"/>
      <color rgb="FF000000"/>
      <name val="한양신명조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name val="굴림체"/>
      <family val="3"/>
      <charset val="129"/>
    </font>
    <font>
      <sz val="10"/>
      <name val="한양신명조"/>
      <family val="3"/>
      <charset val="129"/>
    </font>
    <font>
      <sz val="9"/>
      <name val="한양신명조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2"/>
      <color rgb="FF000000"/>
      <name val="굴림체"/>
      <family val="3"/>
      <charset val="129"/>
    </font>
    <font>
      <b/>
      <sz val="8"/>
      <color rgb="FF000000"/>
      <name val="굴림체"/>
      <family val="3"/>
      <charset val="129"/>
    </font>
    <font>
      <b/>
      <sz val="9"/>
      <color theme="1"/>
      <name val="굴림체"/>
      <family val="3"/>
      <charset val="129"/>
    </font>
    <font>
      <sz val="9"/>
      <color theme="1"/>
      <name val="굴림체"/>
      <family val="3"/>
      <charset val="129"/>
    </font>
    <font>
      <b/>
      <sz val="10"/>
      <color rgb="FF000000"/>
      <name val="한양신명조"/>
      <family val="3"/>
      <charset val="129"/>
    </font>
    <font>
      <sz val="10"/>
      <color theme="1"/>
      <name val="굴림체"/>
      <family val="3"/>
      <charset val="129"/>
    </font>
    <font>
      <b/>
      <sz val="10"/>
      <color rgb="FF000000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9"/>
      <color indexed="8"/>
      <name val="한양신명조"/>
      <family val="3"/>
      <charset val="129"/>
    </font>
    <font>
      <sz val="9"/>
      <color indexed="8"/>
      <name val="한양신명조"/>
      <family val="3"/>
      <charset val="129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b/>
      <sz val="10"/>
      <color indexed="8"/>
      <name val="한양신명조"/>
      <family val="3"/>
      <charset val="129"/>
    </font>
    <font>
      <b/>
      <sz val="9"/>
      <color indexed="8"/>
      <name val="맑은 고딕"/>
      <family val="3"/>
      <charset val="129"/>
    </font>
    <font>
      <b/>
      <u/>
      <sz val="14"/>
      <color theme="1"/>
      <name val="맑은 고딕"/>
      <family val="3"/>
      <charset val="129"/>
      <scheme val="minor"/>
    </font>
    <font>
      <b/>
      <u/>
      <sz val="14"/>
      <color theme="1"/>
      <name val="굴림체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가을체"/>
      <family val="1"/>
      <charset val="129"/>
    </font>
    <font>
      <sz val="12"/>
      <color theme="1"/>
      <name val="가을체"/>
      <family val="1"/>
      <charset val="129"/>
    </font>
    <font>
      <sz val="12"/>
      <name val="돋움"/>
      <family val="3"/>
      <charset val="129"/>
    </font>
    <font>
      <sz val="12"/>
      <name val="가을체"/>
      <family val="1"/>
      <charset val="129"/>
    </font>
    <font>
      <sz val="11"/>
      <name val="가을체"/>
      <family val="1"/>
      <charset val="129"/>
    </font>
    <font>
      <b/>
      <u/>
      <sz val="18"/>
      <color theme="1"/>
      <name val="맑은 고딕"/>
      <family val="3"/>
      <charset val="129"/>
      <scheme val="minor"/>
    </font>
    <font>
      <b/>
      <sz val="12"/>
      <name val="굴림"/>
      <family val="3"/>
      <charset val="129"/>
    </font>
    <font>
      <sz val="12"/>
      <name val="굴림"/>
      <family val="3"/>
      <charset val="129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3" fillId="0" borderId="0" applyFont="0" applyFill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08">
    <xf numFmtId="0" fontId="0" fillId="0" borderId="0" xfId="0"/>
    <xf numFmtId="0" fontId="0" fillId="0" borderId="0" xfId="0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3" fontId="16" fillId="0" borderId="2" xfId="0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justify" vertical="center" wrapText="1"/>
    </xf>
    <xf numFmtId="0" fontId="19" fillId="0" borderId="3" xfId="0" applyFont="1" applyBorder="1" applyAlignment="1">
      <alignment vertical="center" wrapText="1"/>
    </xf>
    <xf numFmtId="41" fontId="18" fillId="0" borderId="2" xfId="1" applyFont="1" applyBorder="1" applyAlignment="1">
      <alignment horizontal="right" vertical="center" wrapText="1"/>
    </xf>
    <xf numFmtId="0" fontId="19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vertical="center"/>
    </xf>
    <xf numFmtId="0" fontId="15" fillId="0" borderId="4" xfId="0" applyFont="1" applyBorder="1" applyAlignment="1">
      <alignment horizontal="justify" vertical="center" wrapText="1"/>
    </xf>
    <xf numFmtId="0" fontId="12" fillId="0" borderId="5" xfId="0" applyFont="1" applyBorder="1" applyAlignment="1">
      <alignment vertical="center" wrapText="1"/>
    </xf>
    <xf numFmtId="0" fontId="17" fillId="0" borderId="2" xfId="0" applyFont="1" applyBorder="1" applyAlignment="1">
      <alignment horizontal="justify"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0" fontId="14" fillId="0" borderId="3" xfId="0" applyFont="1" applyBorder="1" applyAlignment="1">
      <alignment vertical="center" wrapText="1"/>
    </xf>
    <xf numFmtId="41" fontId="0" fillId="0" borderId="0" xfId="1" applyFont="1" applyAlignment="1">
      <alignment vertical="center"/>
    </xf>
    <xf numFmtId="176" fontId="13" fillId="0" borderId="2" xfId="1" applyNumberFormat="1" applyFont="1" applyBorder="1" applyAlignment="1">
      <alignment horizontal="right" vertical="center" wrapText="1"/>
    </xf>
    <xf numFmtId="41" fontId="11" fillId="0" borderId="8" xfId="1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9" fillId="0" borderId="0" xfId="0" applyFont="1" applyAlignment="1">
      <alignment vertical="center"/>
    </xf>
    <xf numFmtId="176" fontId="11" fillId="0" borderId="2" xfId="1" applyNumberFormat="1" applyFont="1" applyBorder="1" applyAlignment="1">
      <alignment horizontal="right" vertical="center" wrapText="1"/>
    </xf>
    <xf numFmtId="41" fontId="11" fillId="0" borderId="2" xfId="1" applyFont="1" applyBorder="1" applyAlignment="1">
      <alignment horizontal="center" vertical="center" wrapText="1"/>
    </xf>
    <xf numFmtId="3" fontId="21" fillId="0" borderId="2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41" fontId="0" fillId="0" borderId="0" xfId="1" applyFont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177" fontId="16" fillId="0" borderId="2" xfId="1" applyNumberFormat="1" applyFont="1" applyBorder="1" applyAlignment="1">
      <alignment horizontal="right" vertical="center" wrapText="1"/>
    </xf>
    <xf numFmtId="177" fontId="18" fillId="0" borderId="2" xfId="1" applyNumberFormat="1" applyFont="1" applyBorder="1" applyAlignment="1">
      <alignment horizontal="right" vertical="center" wrapText="1"/>
    </xf>
    <xf numFmtId="41" fontId="16" fillId="0" borderId="2" xfId="1" applyFont="1" applyBorder="1" applyAlignment="1">
      <alignment horizontal="right" vertical="center" wrapText="1"/>
    </xf>
    <xf numFmtId="41" fontId="16" fillId="0" borderId="5" xfId="1" applyFont="1" applyBorder="1" applyAlignment="1">
      <alignment horizontal="right" vertical="center" wrapText="1"/>
    </xf>
    <xf numFmtId="41" fontId="18" fillId="0" borderId="5" xfId="1" applyFont="1" applyBorder="1" applyAlignment="1">
      <alignment horizontal="right" vertical="center" wrapText="1"/>
    </xf>
    <xf numFmtId="41" fontId="16" fillId="0" borderId="10" xfId="1" applyFont="1" applyBorder="1" applyAlignment="1">
      <alignment horizontal="right" vertical="center" wrapText="1"/>
    </xf>
    <xf numFmtId="41" fontId="16" fillId="0" borderId="11" xfId="1" applyFont="1" applyBorder="1" applyAlignment="1">
      <alignment horizontal="right" vertical="center" wrapText="1"/>
    </xf>
    <xf numFmtId="178" fontId="0" fillId="0" borderId="0" xfId="1" applyNumberFormat="1" applyFont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41" fontId="16" fillId="0" borderId="0" xfId="1" applyFont="1" applyBorder="1" applyAlignment="1">
      <alignment horizontal="right" vertical="center" wrapText="1"/>
    </xf>
    <xf numFmtId="3" fontId="16" fillId="0" borderId="0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41" fontId="18" fillId="0" borderId="10" xfId="1" applyFont="1" applyBorder="1" applyAlignment="1">
      <alignment horizontal="right" vertical="center" wrapText="1"/>
    </xf>
    <xf numFmtId="0" fontId="13" fillId="0" borderId="5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3" fontId="21" fillId="0" borderId="8" xfId="0" applyNumberFormat="1" applyFont="1" applyBorder="1" applyAlignment="1">
      <alignment vertical="center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0" fontId="2" fillId="0" borderId="0" xfId="2">
      <alignment vertical="center"/>
    </xf>
    <xf numFmtId="0" fontId="16" fillId="0" borderId="20" xfId="2" applyFont="1" applyBorder="1" applyAlignment="1">
      <alignment vertical="center"/>
    </xf>
    <xf numFmtId="0" fontId="11" fillId="0" borderId="20" xfId="2" applyFont="1" applyBorder="1" applyAlignment="1">
      <alignment vertical="center"/>
    </xf>
    <xf numFmtId="41" fontId="11" fillId="0" borderId="20" xfId="3" applyFont="1" applyBorder="1" applyAlignment="1">
      <alignment horizontal="right" vertical="center"/>
    </xf>
    <xf numFmtId="0" fontId="13" fillId="2" borderId="1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7" fillId="0" borderId="1" xfId="2" applyFont="1" applyBorder="1" applyAlignment="1">
      <alignment horizontal="left" vertical="center" wrapText="1"/>
    </xf>
    <xf numFmtId="0" fontId="29" fillId="0" borderId="2" xfId="2" applyFont="1" applyBorder="1" applyAlignment="1">
      <alignment horizontal="left" vertical="center" wrapText="1"/>
    </xf>
    <xf numFmtId="41" fontId="30" fillId="0" borderId="2" xfId="3" applyFont="1" applyBorder="1" applyAlignment="1">
      <alignment horizontal="right" vertical="center" wrapText="1"/>
    </xf>
    <xf numFmtId="41" fontId="30" fillId="0" borderId="2" xfId="2" applyNumberFormat="1" applyFont="1" applyBorder="1" applyAlignment="1">
      <alignment horizontal="left" vertical="center" wrapText="1"/>
    </xf>
    <xf numFmtId="3" fontId="31" fillId="0" borderId="3" xfId="2" applyNumberFormat="1" applyFont="1" applyBorder="1">
      <alignment vertical="center"/>
    </xf>
    <xf numFmtId="0" fontId="29" fillId="0" borderId="1" xfId="2" applyFont="1" applyBorder="1" applyAlignment="1">
      <alignment horizontal="left" vertical="center" wrapText="1"/>
    </xf>
    <xf numFmtId="0" fontId="17" fillId="0" borderId="2" xfId="2" applyFont="1" applyBorder="1" applyAlignment="1">
      <alignment horizontal="left" vertical="center" wrapText="1"/>
    </xf>
    <xf numFmtId="41" fontId="32" fillId="0" borderId="2" xfId="3" applyFont="1" applyBorder="1" applyAlignment="1">
      <alignment horizontal="right" vertical="center" wrapText="1"/>
    </xf>
    <xf numFmtId="41" fontId="32" fillId="0" borderId="2" xfId="2" applyNumberFormat="1" applyFont="1" applyBorder="1" applyAlignment="1">
      <alignment horizontal="left" vertical="center" wrapText="1"/>
    </xf>
    <xf numFmtId="3" fontId="33" fillId="0" borderId="3" xfId="2" applyNumberFormat="1" applyFont="1" applyBorder="1">
      <alignment vertical="center"/>
    </xf>
    <xf numFmtId="41" fontId="17" fillId="0" borderId="2" xfId="3" applyFont="1" applyBorder="1" applyAlignment="1">
      <alignment horizontal="right" vertical="center" wrapText="1"/>
    </xf>
    <xf numFmtId="41" fontId="32" fillId="0" borderId="2" xfId="3" applyNumberFormat="1" applyFont="1" applyBorder="1" applyAlignment="1">
      <alignment horizontal="right" vertical="center" wrapText="1"/>
    </xf>
    <xf numFmtId="176" fontId="17" fillId="0" borderId="2" xfId="3" applyNumberFormat="1" applyFont="1" applyBorder="1" applyAlignment="1">
      <alignment horizontal="right" vertical="center" wrapText="1"/>
    </xf>
    <xf numFmtId="176" fontId="32" fillId="0" borderId="2" xfId="2" applyNumberFormat="1" applyFont="1" applyBorder="1" applyAlignment="1">
      <alignment horizontal="right" vertical="center" wrapText="1"/>
    </xf>
    <xf numFmtId="177" fontId="32" fillId="0" borderId="2" xfId="3" applyNumberFormat="1" applyFont="1" applyBorder="1" applyAlignment="1">
      <alignment horizontal="right" vertical="center" wrapText="1"/>
    </xf>
    <xf numFmtId="0" fontId="34" fillId="5" borderId="2" xfId="2" applyFont="1" applyFill="1" applyBorder="1" applyAlignment="1">
      <alignment horizontal="left" vertical="center" wrapText="1"/>
    </xf>
    <xf numFmtId="0" fontId="35" fillId="5" borderId="2" xfId="2" applyFont="1" applyFill="1" applyBorder="1" applyAlignment="1">
      <alignment horizontal="left" vertical="center" wrapText="1"/>
    </xf>
    <xf numFmtId="41" fontId="36" fillId="5" borderId="2" xfId="3" applyFont="1" applyFill="1" applyBorder="1" applyAlignment="1">
      <alignment horizontal="right" vertical="center" wrapText="1"/>
    </xf>
    <xf numFmtId="41" fontId="36" fillId="5" borderId="2" xfId="2" applyNumberFormat="1" applyFont="1" applyFill="1" applyBorder="1" applyAlignment="1">
      <alignment horizontal="left" vertical="center" wrapText="1"/>
    </xf>
    <xf numFmtId="41" fontId="32" fillId="0" borderId="2" xfId="3" applyFont="1" applyFill="1" applyBorder="1" applyAlignment="1">
      <alignment horizontal="right" vertical="center" wrapText="1"/>
    </xf>
    <xf numFmtId="3" fontId="33" fillId="0" borderId="3" xfId="2" applyNumberFormat="1" applyFont="1" applyFill="1" applyBorder="1">
      <alignment vertical="center"/>
    </xf>
    <xf numFmtId="0" fontId="32" fillId="0" borderId="2" xfId="2" applyFont="1" applyBorder="1" applyAlignment="1">
      <alignment horizontal="left" vertical="center" wrapText="1"/>
    </xf>
    <xf numFmtId="176" fontId="32" fillId="0" borderId="2" xfId="3" applyNumberFormat="1" applyFont="1" applyBorder="1" applyAlignment="1">
      <alignment horizontal="right" vertical="center" wrapText="1"/>
    </xf>
    <xf numFmtId="0" fontId="19" fillId="0" borderId="1" xfId="2" applyFont="1" applyBorder="1" applyAlignment="1">
      <alignment horizontal="left" vertical="center" wrapText="1"/>
    </xf>
    <xf numFmtId="177" fontId="30" fillId="0" borderId="2" xfId="3" applyNumberFormat="1" applyFont="1" applyBorder="1" applyAlignment="1">
      <alignment horizontal="right" vertical="center" wrapText="1"/>
    </xf>
    <xf numFmtId="179" fontId="32" fillId="0" borderId="2" xfId="3" applyNumberFormat="1" applyFont="1" applyBorder="1" applyAlignment="1">
      <alignment horizontal="right" vertical="center" wrapText="1"/>
    </xf>
    <xf numFmtId="41" fontId="15" fillId="0" borderId="5" xfId="3" applyFont="1" applyBorder="1" applyAlignment="1">
      <alignment horizontal="right" vertical="center" wrapText="1"/>
    </xf>
    <xf numFmtId="41" fontId="15" fillId="0" borderId="10" xfId="3" applyFont="1" applyBorder="1" applyAlignment="1">
      <alignment horizontal="right" vertical="center" wrapText="1"/>
    </xf>
    <xf numFmtId="41" fontId="30" fillId="0" borderId="5" xfId="2" applyNumberFormat="1" applyFont="1" applyBorder="1" applyAlignment="1">
      <alignment horizontal="left" vertical="center" wrapText="1"/>
    </xf>
    <xf numFmtId="176" fontId="15" fillId="0" borderId="5" xfId="3" applyNumberFormat="1" applyFont="1" applyBorder="1" applyAlignment="1">
      <alignment horizontal="right" vertical="center" wrapText="1"/>
    </xf>
    <xf numFmtId="3" fontId="31" fillId="0" borderId="6" xfId="2" applyNumberFormat="1" applyFont="1" applyBorder="1">
      <alignment vertical="center"/>
    </xf>
    <xf numFmtId="41" fontId="15" fillId="4" borderId="28" xfId="3" applyFont="1" applyFill="1" applyBorder="1" applyAlignment="1">
      <alignment horizontal="right" vertical="center" wrapText="1"/>
    </xf>
    <xf numFmtId="41" fontId="15" fillId="4" borderId="11" xfId="3" applyFont="1" applyFill="1" applyBorder="1" applyAlignment="1">
      <alignment horizontal="right" vertical="center" wrapText="1"/>
    </xf>
    <xf numFmtId="41" fontId="17" fillId="4" borderId="11" xfId="3" applyFont="1" applyFill="1" applyBorder="1" applyAlignment="1">
      <alignment horizontal="right" vertical="center" wrapText="1"/>
    </xf>
    <xf numFmtId="41" fontId="30" fillId="4" borderId="28" xfId="2" applyNumberFormat="1" applyFont="1" applyFill="1" applyBorder="1" applyAlignment="1">
      <alignment horizontal="left" vertical="center" wrapText="1"/>
    </xf>
    <xf numFmtId="3" fontId="37" fillId="4" borderId="7" xfId="2" applyNumberFormat="1" applyFont="1" applyFill="1" applyBorder="1">
      <alignment vertical="center"/>
    </xf>
    <xf numFmtId="0" fontId="38" fillId="0" borderId="0" xfId="2" applyFont="1">
      <alignment vertical="center"/>
    </xf>
    <xf numFmtId="41" fontId="38" fillId="0" borderId="0" xfId="3" applyFont="1" applyAlignment="1">
      <alignment horizontal="right" vertical="center"/>
    </xf>
    <xf numFmtId="177" fontId="38" fillId="0" borderId="0" xfId="3" applyNumberFormat="1" applyFont="1" applyAlignment="1">
      <alignment horizontal="right" vertical="center"/>
    </xf>
    <xf numFmtId="0" fontId="2" fillId="0" borderId="0" xfId="2" applyFont="1">
      <alignment vertical="center"/>
    </xf>
    <xf numFmtId="0" fontId="11" fillId="2" borderId="1" xfId="2" applyFont="1" applyFill="1" applyBorder="1" applyAlignment="1">
      <alignment horizontal="center" vertical="center" wrapText="1"/>
    </xf>
    <xf numFmtId="0" fontId="29" fillId="0" borderId="1" xfId="2" applyFont="1" applyBorder="1" applyAlignment="1">
      <alignment vertical="center" wrapText="1"/>
    </xf>
    <xf numFmtId="0" fontId="17" fillId="0" borderId="2" xfId="2" applyFont="1" applyBorder="1" applyAlignment="1">
      <alignment horizontal="center" vertical="center" wrapText="1"/>
    </xf>
    <xf numFmtId="0" fontId="29" fillId="0" borderId="2" xfId="2" applyFont="1" applyBorder="1" applyAlignment="1">
      <alignment vertical="center" wrapText="1"/>
    </xf>
    <xf numFmtId="41" fontId="32" fillId="0" borderId="2" xfId="3" applyFont="1" applyBorder="1" applyAlignment="1">
      <alignment vertical="center" wrapText="1"/>
    </xf>
    <xf numFmtId="3" fontId="42" fillId="0" borderId="2" xfId="2" applyNumberFormat="1" applyFont="1" applyBorder="1">
      <alignment vertical="center"/>
    </xf>
    <xf numFmtId="0" fontId="17" fillId="0" borderId="2" xfId="2" applyFont="1" applyBorder="1" applyAlignment="1">
      <alignment horizontal="justify" vertical="center" wrapText="1"/>
    </xf>
    <xf numFmtId="41" fontId="17" fillId="0" borderId="2" xfId="3" applyFont="1" applyBorder="1" applyAlignment="1">
      <alignment horizontal="justify" vertical="center" wrapText="1"/>
    </xf>
    <xf numFmtId="41" fontId="15" fillId="0" borderId="2" xfId="3" applyFont="1" applyBorder="1" applyAlignment="1">
      <alignment horizontal="right" vertical="center" wrapText="1"/>
    </xf>
    <xf numFmtId="3" fontId="41" fillId="0" borderId="2" xfId="2" applyNumberFormat="1" applyFont="1" applyBorder="1">
      <alignment vertical="center"/>
    </xf>
    <xf numFmtId="0" fontId="29" fillId="0" borderId="29" xfId="2" applyFont="1" applyBorder="1" applyAlignment="1">
      <alignment vertical="center" wrapText="1"/>
    </xf>
    <xf numFmtId="0" fontId="29" fillId="0" borderId="30" xfId="2" applyFont="1" applyBorder="1" applyAlignment="1">
      <alignment vertical="center" wrapText="1"/>
    </xf>
    <xf numFmtId="0" fontId="17" fillId="0" borderId="30" xfId="2" applyFont="1" applyBorder="1" applyAlignment="1">
      <alignment horizontal="justify" vertical="center" wrapText="1"/>
    </xf>
    <xf numFmtId="41" fontId="17" fillId="0" borderId="30" xfId="3" applyFont="1" applyBorder="1" applyAlignment="1">
      <alignment horizontal="right" vertical="center" wrapText="1"/>
    </xf>
    <xf numFmtId="3" fontId="42" fillId="0" borderId="30" xfId="2" applyNumberFormat="1" applyFont="1" applyBorder="1">
      <alignment vertical="center"/>
    </xf>
    <xf numFmtId="0" fontId="30" fillId="0" borderId="1" xfId="2" applyFont="1" applyBorder="1" applyAlignment="1">
      <alignment vertical="center" wrapText="1"/>
    </xf>
    <xf numFmtId="41" fontId="15" fillId="0" borderId="2" xfId="3" applyFont="1" applyBorder="1" applyAlignment="1">
      <alignment horizontal="justify" vertical="center" wrapText="1"/>
    </xf>
    <xf numFmtId="176" fontId="15" fillId="0" borderId="2" xfId="3" applyNumberFormat="1" applyFont="1" applyBorder="1" applyAlignment="1">
      <alignment horizontal="right" vertical="center" wrapText="1"/>
    </xf>
    <xf numFmtId="0" fontId="32" fillId="0" borderId="2" xfId="2" applyFont="1" applyBorder="1" applyAlignment="1">
      <alignment vertical="center" wrapText="1"/>
    </xf>
    <xf numFmtId="0" fontId="43" fillId="0" borderId="1" xfId="2" applyFont="1" applyBorder="1" applyAlignment="1">
      <alignment horizontal="center" vertical="center" wrapText="1"/>
    </xf>
    <xf numFmtId="41" fontId="40" fillId="0" borderId="2" xfId="3" applyFont="1" applyBorder="1" applyAlignment="1">
      <alignment horizontal="right" vertical="center" wrapText="1"/>
    </xf>
    <xf numFmtId="177" fontId="15" fillId="0" borderId="2" xfId="3" applyNumberFormat="1" applyFont="1" applyBorder="1" applyAlignment="1">
      <alignment horizontal="right" vertical="center" wrapText="1"/>
    </xf>
    <xf numFmtId="0" fontId="29" fillId="0" borderId="2" xfId="2" applyFont="1" applyBorder="1" applyAlignment="1">
      <alignment horizontal="center" vertical="center" wrapText="1"/>
    </xf>
    <xf numFmtId="41" fontId="19" fillId="0" borderId="2" xfId="3" applyFont="1" applyBorder="1" applyAlignment="1">
      <alignment horizontal="right" vertical="center" wrapText="1"/>
    </xf>
    <xf numFmtId="177" fontId="17" fillId="0" borderId="2" xfId="3" applyNumberFormat="1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29" fillId="0" borderId="5" xfId="2" applyFont="1" applyBorder="1" applyAlignment="1">
      <alignment vertical="center" wrapText="1"/>
    </xf>
    <xf numFmtId="41" fontId="30" fillId="0" borderId="5" xfId="3" applyFont="1" applyBorder="1" applyAlignment="1">
      <alignment vertical="center" wrapText="1"/>
    </xf>
    <xf numFmtId="177" fontId="15" fillId="0" borderId="5" xfId="3" applyNumberFormat="1" applyFont="1" applyBorder="1" applyAlignment="1">
      <alignment horizontal="right" vertical="center" wrapText="1"/>
    </xf>
    <xf numFmtId="41" fontId="17" fillId="0" borderId="10" xfId="3" applyFont="1" applyBorder="1" applyAlignment="1">
      <alignment horizontal="center" vertical="center" wrapText="1"/>
    </xf>
    <xf numFmtId="3" fontId="42" fillId="0" borderId="5" xfId="2" applyNumberFormat="1" applyFont="1" applyBorder="1">
      <alignment vertical="center"/>
    </xf>
    <xf numFmtId="41" fontId="19" fillId="4" borderId="11" xfId="3" applyFont="1" applyFill="1" applyBorder="1" applyAlignment="1">
      <alignment horizontal="right" vertical="center" wrapText="1"/>
    </xf>
    <xf numFmtId="3" fontId="41" fillId="4" borderId="28" xfId="2" applyNumberFormat="1" applyFont="1" applyFill="1" applyBorder="1">
      <alignment vertical="center"/>
    </xf>
    <xf numFmtId="0" fontId="16" fillId="0" borderId="0" xfId="2" applyFont="1" applyBorder="1" applyAlignment="1">
      <alignment horizontal="center" vertical="center" wrapText="1"/>
    </xf>
    <xf numFmtId="41" fontId="40" fillId="0" borderId="0" xfId="2" applyNumberFormat="1" applyFont="1" applyBorder="1" applyAlignment="1">
      <alignment horizontal="center" vertical="center" wrapText="1"/>
    </xf>
    <xf numFmtId="41" fontId="16" fillId="0" borderId="0" xfId="3" applyFont="1" applyBorder="1" applyAlignment="1">
      <alignment horizontal="center" vertical="center" wrapText="1"/>
    </xf>
    <xf numFmtId="41" fontId="11" fillId="0" borderId="0" xfId="3" applyFont="1" applyBorder="1" applyAlignment="1">
      <alignment horizontal="right" vertical="center" wrapText="1"/>
    </xf>
    <xf numFmtId="3" fontId="11" fillId="0" borderId="0" xfId="2" applyNumberFormat="1" applyFont="1" applyBorder="1" applyAlignment="1">
      <alignment horizontal="right" vertical="center" wrapText="1"/>
    </xf>
    <xf numFmtId="3" fontId="44" fillId="0" borderId="0" xfId="2" applyNumberFormat="1" applyFont="1" applyBorder="1">
      <alignment vertical="center"/>
    </xf>
    <xf numFmtId="178" fontId="13" fillId="0" borderId="0" xfId="2" applyNumberFormat="1" applyFont="1" applyBorder="1" applyAlignment="1">
      <alignment horizontal="center" vertical="center" wrapText="1"/>
    </xf>
    <xf numFmtId="41" fontId="13" fillId="0" borderId="0" xfId="3" applyFont="1" applyBorder="1" applyAlignment="1">
      <alignment horizontal="center" vertical="center" wrapText="1"/>
    </xf>
    <xf numFmtId="41" fontId="2" fillId="0" borderId="0" xfId="2" applyNumberFormat="1">
      <alignment vertical="center"/>
    </xf>
    <xf numFmtId="41" fontId="0" fillId="0" borderId="0" xfId="3" applyFont="1">
      <alignment vertical="center"/>
    </xf>
    <xf numFmtId="41" fontId="44" fillId="0" borderId="0" xfId="3" applyFont="1" applyAlignment="1">
      <alignment horizontal="right" vertical="center"/>
    </xf>
    <xf numFmtId="0" fontId="44" fillId="0" borderId="0" xfId="2" applyFont="1">
      <alignment vertical="center"/>
    </xf>
    <xf numFmtId="41" fontId="44" fillId="0" borderId="0" xfId="2" applyNumberFormat="1" applyFont="1">
      <alignment vertical="center"/>
    </xf>
    <xf numFmtId="41" fontId="15" fillId="0" borderId="28" xfId="3" applyFont="1" applyBorder="1" applyAlignment="1">
      <alignment horizontal="right" vertical="center" wrapText="1"/>
    </xf>
    <xf numFmtId="41" fontId="15" fillId="0" borderId="11" xfId="3" applyFont="1" applyBorder="1" applyAlignment="1">
      <alignment horizontal="right" vertical="center" wrapText="1"/>
    </xf>
    <xf numFmtId="0" fontId="15" fillId="0" borderId="1" xfId="2" applyFont="1" applyBorder="1" applyAlignment="1">
      <alignment horizontal="left" vertical="center" wrapText="1"/>
    </xf>
    <xf numFmtId="41" fontId="47" fillId="0" borderId="2" xfId="3" applyFont="1" applyBorder="1" applyAlignment="1">
      <alignment horizontal="right" vertical="center" wrapText="1"/>
    </xf>
    <xf numFmtId="41" fontId="47" fillId="0" borderId="2" xfId="2" applyNumberFormat="1" applyFont="1" applyBorder="1" applyAlignment="1">
      <alignment horizontal="left" vertical="center" wrapText="1"/>
    </xf>
    <xf numFmtId="0" fontId="43" fillId="0" borderId="1" xfId="2" applyFont="1" applyBorder="1" applyAlignment="1">
      <alignment horizontal="left" vertical="center" wrapText="1"/>
    </xf>
    <xf numFmtId="41" fontId="48" fillId="0" borderId="2" xfId="3" applyFont="1" applyBorder="1" applyAlignment="1">
      <alignment horizontal="right" vertical="center" wrapText="1"/>
    </xf>
    <xf numFmtId="41" fontId="49" fillId="0" borderId="2" xfId="3" applyFont="1" applyBorder="1" applyAlignment="1">
      <alignment horizontal="right" vertical="center" wrapText="1"/>
    </xf>
    <xf numFmtId="41" fontId="48" fillId="0" borderId="2" xfId="2" applyNumberFormat="1" applyFont="1" applyBorder="1" applyAlignment="1">
      <alignment horizontal="left" vertical="center" wrapText="1"/>
    </xf>
    <xf numFmtId="0" fontId="40" fillId="0" borderId="1" xfId="2" applyFont="1" applyBorder="1" applyAlignment="1">
      <alignment horizontal="left" vertical="center" wrapText="1"/>
    </xf>
    <xf numFmtId="41" fontId="17" fillId="0" borderId="11" xfId="3" applyFont="1" applyBorder="1" applyAlignment="1">
      <alignment horizontal="right" vertical="center" wrapText="1"/>
    </xf>
    <xf numFmtId="41" fontId="30" fillId="0" borderId="28" xfId="2" applyNumberFormat="1" applyFont="1" applyBorder="1" applyAlignment="1">
      <alignment horizontal="left" vertical="center" wrapText="1"/>
    </xf>
    <xf numFmtId="3" fontId="31" fillId="0" borderId="7" xfId="2" applyNumberFormat="1" applyFont="1" applyBorder="1">
      <alignment vertical="center"/>
    </xf>
    <xf numFmtId="0" fontId="50" fillId="0" borderId="0" xfId="2" applyFont="1">
      <alignment vertical="center"/>
    </xf>
    <xf numFmtId="0" fontId="49" fillId="0" borderId="0" xfId="2" applyFont="1">
      <alignment vertical="center"/>
    </xf>
    <xf numFmtId="0" fontId="15" fillId="0" borderId="1" xfId="2" applyFont="1" applyBorder="1" applyAlignment="1">
      <alignment horizontal="center" vertical="center" wrapText="1"/>
    </xf>
    <xf numFmtId="0" fontId="51" fillId="0" borderId="1" xfId="2" applyFont="1" applyBorder="1" applyAlignment="1">
      <alignment vertical="center" wrapText="1"/>
    </xf>
    <xf numFmtId="41" fontId="30" fillId="0" borderId="2" xfId="3" applyFont="1" applyBorder="1" applyAlignment="1">
      <alignment vertical="center" wrapText="1"/>
    </xf>
    <xf numFmtId="41" fontId="49" fillId="0" borderId="2" xfId="3" applyFont="1" applyBorder="1" applyAlignment="1">
      <alignment horizontal="justify" vertical="center" wrapText="1"/>
    </xf>
    <xf numFmtId="0" fontId="50" fillId="0" borderId="1" xfId="2" applyFont="1" applyBorder="1" applyAlignment="1">
      <alignment vertical="center" wrapText="1"/>
    </xf>
    <xf numFmtId="3" fontId="52" fillId="0" borderId="2" xfId="2" applyNumberFormat="1" applyFont="1" applyBorder="1">
      <alignment vertical="center"/>
    </xf>
    <xf numFmtId="0" fontId="40" fillId="0" borderId="4" xfId="2" applyFont="1" applyBorder="1" applyAlignment="1">
      <alignment horizontal="center" vertical="center" wrapText="1"/>
    </xf>
    <xf numFmtId="3" fontId="42" fillId="0" borderId="28" xfId="2" applyNumberFormat="1" applyFont="1" applyBorder="1">
      <alignment vertical="center"/>
    </xf>
    <xf numFmtId="178" fontId="16" fillId="0" borderId="0" xfId="2" applyNumberFormat="1" applyFont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left" vertical="center" wrapText="1"/>
    </xf>
    <xf numFmtId="41" fontId="17" fillId="0" borderId="2" xfId="3" applyFont="1" applyFill="1" applyBorder="1" applyAlignment="1">
      <alignment horizontal="right" vertical="center" wrapText="1"/>
    </xf>
    <xf numFmtId="41" fontId="32" fillId="0" borderId="2" xfId="2" applyNumberFormat="1" applyFont="1" applyFill="1" applyBorder="1" applyAlignment="1">
      <alignment horizontal="left" vertical="center" wrapText="1"/>
    </xf>
    <xf numFmtId="0" fontId="29" fillId="0" borderId="2" xfId="2" applyFont="1" applyFill="1" applyBorder="1" applyAlignment="1">
      <alignment horizontal="left" vertical="center" wrapText="1"/>
    </xf>
    <xf numFmtId="0" fontId="17" fillId="0" borderId="1" xfId="2" applyFont="1" applyFill="1" applyBorder="1" applyAlignment="1">
      <alignment horizontal="left" vertical="center" wrapText="1"/>
    </xf>
    <xf numFmtId="41" fontId="30" fillId="0" borderId="2" xfId="3" applyFont="1" applyFill="1" applyBorder="1" applyAlignment="1">
      <alignment horizontal="right" vertical="center" wrapText="1"/>
    </xf>
    <xf numFmtId="41" fontId="30" fillId="0" borderId="2" xfId="2" applyNumberFormat="1" applyFont="1" applyFill="1" applyBorder="1" applyAlignment="1">
      <alignment horizontal="left" vertical="center" wrapText="1"/>
    </xf>
    <xf numFmtId="3" fontId="31" fillId="0" borderId="3" xfId="2" applyNumberFormat="1" applyFont="1" applyFill="1" applyBorder="1">
      <alignment vertical="center"/>
    </xf>
    <xf numFmtId="0" fontId="17" fillId="0" borderId="2" xfId="2" applyFont="1" applyFill="1" applyBorder="1" applyAlignment="1">
      <alignment horizontal="justify" vertical="center" wrapText="1"/>
    </xf>
    <xf numFmtId="41" fontId="17" fillId="0" borderId="2" xfId="3" applyFont="1" applyFill="1" applyBorder="1" applyAlignment="1">
      <alignment horizontal="justify" vertical="center" wrapText="1"/>
    </xf>
    <xf numFmtId="3" fontId="42" fillId="0" borderId="2" xfId="2" applyNumberFormat="1" applyFont="1" applyFill="1" applyBorder="1">
      <alignment vertical="center"/>
    </xf>
    <xf numFmtId="0" fontId="15" fillId="0" borderId="1" xfId="2" applyFont="1" applyFill="1" applyBorder="1" applyAlignment="1">
      <alignment vertical="center" wrapText="1"/>
    </xf>
    <xf numFmtId="0" fontId="29" fillId="0" borderId="2" xfId="2" applyFont="1" applyFill="1" applyBorder="1" applyAlignment="1">
      <alignment vertical="center" wrapText="1"/>
    </xf>
    <xf numFmtId="41" fontId="15" fillId="0" borderId="2" xfId="3" applyFont="1" applyFill="1" applyBorder="1" applyAlignment="1">
      <alignment horizontal="right" vertical="center" wrapText="1"/>
    </xf>
    <xf numFmtId="3" fontId="41" fillId="0" borderId="2" xfId="2" applyNumberFormat="1" applyFont="1" applyFill="1" applyBorder="1">
      <alignment vertical="center"/>
    </xf>
    <xf numFmtId="0" fontId="15" fillId="0" borderId="31" xfId="2" applyFont="1" applyFill="1" applyBorder="1" applyAlignment="1">
      <alignment horizontal="center" vertical="center" wrapText="1"/>
    </xf>
    <xf numFmtId="0" fontId="29" fillId="0" borderId="25" xfId="2" applyFont="1" applyFill="1" applyBorder="1" applyAlignment="1">
      <alignment vertical="center" wrapText="1"/>
    </xf>
    <xf numFmtId="41" fontId="15" fillId="0" borderId="25" xfId="3" applyFont="1" applyFill="1" applyBorder="1" applyAlignment="1">
      <alignment horizontal="right" vertical="center" wrapText="1"/>
    </xf>
    <xf numFmtId="3" fontId="41" fillId="0" borderId="25" xfId="2" applyNumberFormat="1" applyFont="1" applyFill="1" applyBorder="1">
      <alignment vertical="center"/>
    </xf>
    <xf numFmtId="0" fontId="15" fillId="0" borderId="1" xfId="2" applyFont="1" applyFill="1" applyBorder="1" applyAlignment="1">
      <alignment horizontal="center" vertical="center" wrapText="1"/>
    </xf>
    <xf numFmtId="0" fontId="29" fillId="0" borderId="1" xfId="2" applyFont="1" applyFill="1" applyBorder="1" applyAlignment="1">
      <alignment vertical="center" wrapText="1"/>
    </xf>
    <xf numFmtId="0" fontId="40" fillId="0" borderId="4" xfId="2" applyFont="1" applyFill="1" applyBorder="1" applyAlignment="1">
      <alignment horizontal="center" vertical="center" wrapText="1"/>
    </xf>
    <xf numFmtId="0" fontId="29" fillId="0" borderId="5" xfId="2" applyFont="1" applyFill="1" applyBorder="1" applyAlignment="1">
      <alignment vertical="center" wrapText="1"/>
    </xf>
    <xf numFmtId="176" fontId="15" fillId="0" borderId="5" xfId="3" applyNumberFormat="1" applyFont="1" applyFill="1" applyBorder="1" applyAlignment="1">
      <alignment horizontal="right" vertical="center" wrapText="1"/>
    </xf>
    <xf numFmtId="41" fontId="15" fillId="0" borderId="5" xfId="3" applyFont="1" applyFill="1" applyBorder="1" applyAlignment="1">
      <alignment horizontal="right" vertical="center" wrapText="1"/>
    </xf>
    <xf numFmtId="0" fontId="17" fillId="0" borderId="2" xfId="2" applyFont="1" applyFill="1" applyBorder="1" applyAlignment="1">
      <alignment horizontal="center" vertical="center" wrapText="1"/>
    </xf>
    <xf numFmtId="176" fontId="15" fillId="0" borderId="2" xfId="3" applyNumberFormat="1" applyFont="1" applyFill="1" applyBorder="1" applyAlignment="1">
      <alignment horizontal="right" vertical="center" wrapText="1"/>
    </xf>
    <xf numFmtId="176" fontId="17" fillId="0" borderId="2" xfId="3" applyNumberFormat="1" applyFont="1" applyFill="1" applyBorder="1" applyAlignment="1">
      <alignment horizontal="right" vertical="center" wrapText="1"/>
    </xf>
    <xf numFmtId="41" fontId="32" fillId="0" borderId="2" xfId="3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1" fontId="11" fillId="2" borderId="14" xfId="1" applyFont="1" applyFill="1" applyBorder="1" applyAlignment="1">
      <alignment horizontal="center" vertical="center" wrapText="1"/>
    </xf>
    <xf numFmtId="41" fontId="11" fillId="2" borderId="2" xfId="1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41" fontId="11" fillId="2" borderId="24" xfId="1" applyFont="1" applyFill="1" applyBorder="1" applyAlignment="1">
      <alignment horizontal="center" vertical="center" wrapText="1"/>
    </xf>
    <xf numFmtId="41" fontId="11" fillId="2" borderId="25" xfId="1" applyFont="1" applyFill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center" wrapText="1"/>
    </xf>
    <xf numFmtId="0" fontId="11" fillId="4" borderId="18" xfId="2" applyFont="1" applyFill="1" applyBorder="1" applyAlignment="1">
      <alignment horizontal="center" vertical="center" wrapText="1"/>
    </xf>
    <xf numFmtId="0" fontId="11" fillId="4" borderId="19" xfId="2" applyFont="1" applyFill="1" applyBorder="1" applyAlignment="1">
      <alignment horizontal="center" vertical="center" wrapText="1"/>
    </xf>
    <xf numFmtId="0" fontId="11" fillId="4" borderId="11" xfId="2" applyFont="1" applyFill="1" applyBorder="1" applyAlignment="1">
      <alignment horizontal="center" vertical="center" wrapText="1"/>
    </xf>
    <xf numFmtId="0" fontId="2" fillId="0" borderId="0" xfId="2" applyAlignment="1">
      <alignment horizontal="center" vertical="center"/>
    </xf>
    <xf numFmtId="0" fontId="24" fillId="0" borderId="0" xfId="2" applyFont="1" applyAlignment="1">
      <alignment horizontal="center" vertical="center" wrapText="1"/>
    </xf>
    <xf numFmtId="0" fontId="11" fillId="0" borderId="20" xfId="2" applyFont="1" applyBorder="1" applyAlignment="1">
      <alignment horizontal="left" vertical="center"/>
    </xf>
    <xf numFmtId="0" fontId="11" fillId="2" borderId="21" xfId="2" applyFont="1" applyFill="1" applyBorder="1" applyAlignment="1">
      <alignment horizontal="center" vertical="center" wrapText="1"/>
    </xf>
    <xf numFmtId="0" fontId="11" fillId="2" borderId="22" xfId="2" applyFont="1" applyFill="1" applyBorder="1" applyAlignment="1">
      <alignment horizontal="center" vertical="center" wrapText="1"/>
    </xf>
    <xf numFmtId="0" fontId="11" fillId="2" borderId="23" xfId="2" applyFont="1" applyFill="1" applyBorder="1" applyAlignment="1">
      <alignment horizontal="center" vertical="center" wrapText="1"/>
    </xf>
    <xf numFmtId="0" fontId="15" fillId="2" borderId="24" xfId="2" applyFont="1" applyFill="1" applyBorder="1" applyAlignment="1">
      <alignment horizontal="center" vertical="center" wrapText="1"/>
    </xf>
    <xf numFmtId="0" fontId="11" fillId="2" borderId="25" xfId="2" applyFont="1" applyFill="1" applyBorder="1" applyAlignment="1">
      <alignment horizontal="center" vertical="center" wrapText="1"/>
    </xf>
    <xf numFmtId="0" fontId="15" fillId="2" borderId="24" xfId="3" applyNumberFormat="1" applyFont="1" applyFill="1" applyBorder="1" applyAlignment="1">
      <alignment horizontal="center" vertical="center" wrapText="1"/>
    </xf>
    <xf numFmtId="0" fontId="11" fillId="2" borderId="25" xfId="3" applyNumberFormat="1" applyFont="1" applyFill="1" applyBorder="1" applyAlignment="1">
      <alignment horizontal="center" vertical="center" wrapText="1"/>
    </xf>
    <xf numFmtId="0" fontId="11" fillId="2" borderId="24" xfId="3" applyNumberFormat="1" applyFont="1" applyFill="1" applyBorder="1" applyAlignment="1">
      <alignment horizontal="center" vertical="center" wrapText="1"/>
    </xf>
    <xf numFmtId="0" fontId="28" fillId="3" borderId="24" xfId="2" applyFont="1" applyFill="1" applyBorder="1" applyAlignment="1">
      <alignment horizontal="center" vertical="center"/>
    </xf>
    <xf numFmtId="0" fontId="2" fillId="0" borderId="25" xfId="2" applyBorder="1" applyAlignment="1">
      <alignment horizontal="center" vertical="center"/>
    </xf>
    <xf numFmtId="177" fontId="15" fillId="2" borderId="24" xfId="3" applyNumberFormat="1" applyFont="1" applyFill="1" applyBorder="1" applyAlignment="1">
      <alignment horizontal="center" vertical="center" wrapText="1"/>
    </xf>
    <xf numFmtId="177" fontId="11" fillId="2" borderId="25" xfId="3" applyNumberFormat="1" applyFont="1" applyFill="1" applyBorder="1" applyAlignment="1">
      <alignment horizontal="center" vertical="center" wrapText="1"/>
    </xf>
    <xf numFmtId="0" fontId="11" fillId="2" borderId="26" xfId="2" applyFont="1" applyFill="1" applyBorder="1" applyAlignment="1">
      <alignment horizontal="center" vertical="center" wrapText="1"/>
    </xf>
    <xf numFmtId="0" fontId="11" fillId="2" borderId="27" xfId="2" applyFont="1" applyFill="1" applyBorder="1" applyAlignment="1">
      <alignment horizontal="center" vertical="center" wrapText="1"/>
    </xf>
    <xf numFmtId="0" fontId="16" fillId="0" borderId="20" xfId="2" applyFont="1" applyBorder="1" applyAlignment="1">
      <alignment horizontal="center" vertical="center"/>
    </xf>
    <xf numFmtId="0" fontId="11" fillId="2" borderId="24" xfId="2" applyFont="1" applyFill="1" applyBorder="1" applyAlignment="1">
      <alignment horizontal="center" vertical="center" wrapText="1"/>
    </xf>
    <xf numFmtId="41" fontId="40" fillId="2" borderId="24" xfId="3" applyFont="1" applyFill="1" applyBorder="1" applyAlignment="1">
      <alignment horizontal="center" vertical="center" wrapText="1"/>
    </xf>
    <xf numFmtId="41" fontId="11" fillId="2" borderId="25" xfId="3" applyFont="1" applyFill="1" applyBorder="1" applyAlignment="1">
      <alignment horizontal="center" vertical="center" wrapText="1"/>
    </xf>
    <xf numFmtId="41" fontId="11" fillId="2" borderId="24" xfId="3" applyFont="1" applyFill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45" fillId="3" borderId="24" xfId="2" applyFont="1" applyFill="1" applyBorder="1" applyAlignment="1">
      <alignment horizontal="center" vertical="center"/>
    </xf>
    <xf numFmtId="177" fontId="11" fillId="2" borderId="24" xfId="3" applyNumberFormat="1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6" fillId="0" borderId="0" xfId="0" applyFont="1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58" fillId="0" borderId="0" xfId="0" applyFont="1"/>
    <xf numFmtId="0" fontId="59" fillId="0" borderId="0" xfId="0" applyFont="1" applyAlignment="1">
      <alignment horizontal="left" vertical="center"/>
    </xf>
    <xf numFmtId="0" fontId="60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horizontal="left" vertical="center"/>
    </xf>
    <xf numFmtId="0" fontId="9" fillId="0" borderId="32" xfId="0" applyFont="1" applyBorder="1" applyAlignment="1">
      <alignment horizontal="center" vertical="center"/>
    </xf>
    <xf numFmtId="0" fontId="59" fillId="0" borderId="33" xfId="0" applyFont="1" applyBorder="1" applyAlignment="1">
      <alignment horizontal="center"/>
    </xf>
    <xf numFmtId="0" fontId="59" fillId="0" borderId="34" xfId="0" applyFont="1" applyBorder="1" applyAlignment="1">
      <alignment horizontal="center"/>
    </xf>
    <xf numFmtId="0" fontId="59" fillId="0" borderId="35" xfId="0" applyFont="1" applyBorder="1" applyAlignment="1">
      <alignment horizontal="center"/>
    </xf>
    <xf numFmtId="3" fontId="59" fillId="0" borderId="36" xfId="0" applyNumberFormat="1" applyFont="1" applyBorder="1" applyAlignment="1">
      <alignment horizontal="right"/>
    </xf>
    <xf numFmtId="0" fontId="59" fillId="0" borderId="37" xfId="0" applyFont="1" applyBorder="1" applyAlignment="1">
      <alignment horizontal="right"/>
    </xf>
    <xf numFmtId="3" fontId="59" fillId="0" borderId="37" xfId="0" applyNumberFormat="1" applyFont="1" applyBorder="1" applyAlignment="1">
      <alignment horizontal="right"/>
    </xf>
    <xf numFmtId="0" fontId="59" fillId="0" borderId="38" xfId="0" applyFont="1" applyBorder="1" applyAlignment="1">
      <alignment horizontal="right"/>
    </xf>
    <xf numFmtId="0" fontId="61" fillId="0" borderId="0" xfId="4" applyFont="1" applyAlignment="1">
      <alignment horizontal="center" vertical="center"/>
    </xf>
    <xf numFmtId="0" fontId="1" fillId="0" borderId="0" xfId="4">
      <alignment vertical="center"/>
    </xf>
    <xf numFmtId="0" fontId="62" fillId="0" borderId="0" xfId="4" applyFont="1" applyBorder="1" applyAlignment="1">
      <alignment horizontal="left" vertical="center" wrapText="1"/>
    </xf>
    <xf numFmtId="0" fontId="62" fillId="0" borderId="0" xfId="4" applyFont="1" applyBorder="1" applyAlignment="1">
      <alignment vertical="center"/>
    </xf>
    <xf numFmtId="0" fontId="63" fillId="0" borderId="0" xfId="4" applyFont="1" applyBorder="1" applyAlignment="1">
      <alignment horizontal="left" vertical="center" wrapText="1"/>
    </xf>
    <xf numFmtId="0" fontId="63" fillId="0" borderId="0" xfId="4" applyFont="1" applyBorder="1" applyAlignment="1">
      <alignment vertical="center"/>
    </xf>
    <xf numFmtId="0" fontId="55" fillId="0" borderId="0" xfId="4" applyFont="1" applyAlignment="1">
      <alignment horizontal="left" vertical="center"/>
    </xf>
    <xf numFmtId="0" fontId="64" fillId="0" borderId="0" xfId="4" applyFont="1" applyAlignment="1">
      <alignment horizontal="left" vertical="center" wrapText="1"/>
    </xf>
    <xf numFmtId="0" fontId="64" fillId="0" borderId="0" xfId="4" applyFont="1" applyAlignment="1">
      <alignment horizontal="left" vertical="center"/>
    </xf>
    <xf numFmtId="0" fontId="65" fillId="0" borderId="0" xfId="4" applyFont="1" applyAlignment="1">
      <alignment vertical="center"/>
    </xf>
    <xf numFmtId="0" fontId="1" fillId="0" borderId="0" xfId="4" applyAlignment="1">
      <alignment vertical="center"/>
    </xf>
    <xf numFmtId="0" fontId="65" fillId="0" borderId="0" xfId="4" applyFont="1" applyAlignment="1">
      <alignment vertical="center"/>
    </xf>
    <xf numFmtId="0" fontId="1" fillId="0" borderId="0" xfId="4" applyAlignment="1">
      <alignment vertical="center"/>
    </xf>
    <xf numFmtId="0" fontId="1" fillId="0" borderId="0" xfId="4" applyAlignment="1">
      <alignment horizontal="left" vertical="center"/>
    </xf>
  </cellXfs>
  <cellStyles count="5">
    <cellStyle name="쉼표 [0]" xfId="1" builtinId="6"/>
    <cellStyle name="쉼표 [0] 2" xfId="3"/>
    <cellStyle name="표준" xfId="0" builtinId="0"/>
    <cellStyle name="표준 2" xfId="2"/>
    <cellStyle name="표준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1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4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41261633919381E-2"/>
          <c:y val="1.6949152542372881E-2"/>
          <c:w val="0.9793174767321613"/>
          <c:h val="0.96610169491525422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82080"/>
        <c:axId val="182455680"/>
      </c:barChart>
      <c:catAx>
        <c:axId val="239820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182455680"/>
        <c:crosses val="autoZero"/>
        <c:auto val="1"/>
        <c:lblAlgn val="ctr"/>
        <c:lblOffset val="100"/>
        <c:tickMarkSkip val="1"/>
        <c:noMultiLvlLbl val="0"/>
      </c:catAx>
      <c:valAx>
        <c:axId val="1824556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2398208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돋움"/>
          <a:ea typeface="돋움"/>
          <a:cs typeface="돋움"/>
        </a:defRPr>
      </a:pPr>
      <a:endParaRPr lang="ko-K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&#45380;&#44368;&#48708;&#52572;&#51333;&#52628;&#44032;&#44221;&#51221;&#50696;&#49328;(&#52572;&#51333;&#50504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WORK/&#50696;&#44208;&#49328;/&#50696;&#49328;/2012&#44368;&#48708;&#52628;&#44221;1&#52264;/2012&#45380;&#44368;&#48708;&#52628;&#44032;&#44221;&#51221;&#50696;&#4932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교비수입"/>
      <sheetName val="교비지출"/>
      <sheetName val="수입세목표"/>
      <sheetName val="지출세목표"/>
      <sheetName val="등록금회계총괄표"/>
      <sheetName val="등록금회계수입"/>
      <sheetName val="등록금회계지출"/>
      <sheetName val="기금회계 총괄표"/>
      <sheetName val="기금회계수입"/>
      <sheetName val="기금회계지출"/>
      <sheetName val="교비예산총괄표 (2)"/>
      <sheetName val="교비수입 (4)"/>
      <sheetName val="교비지출 (4)"/>
      <sheetName val="부서별예산요구서"/>
      <sheetName val="예산배정표"/>
      <sheetName val="교비예산총칙"/>
      <sheetName val="2012등록금 책정표"/>
      <sheetName val="Sheet2"/>
      <sheetName val="Sheet3"/>
    </sheetNames>
    <sheetDataSet>
      <sheetData sheetId="0"/>
      <sheetData sheetId="1"/>
      <sheetData sheetId="2"/>
      <sheetData sheetId="3">
        <row r="58">
          <cell r="E58">
            <v>65000</v>
          </cell>
        </row>
        <row r="79">
          <cell r="E79">
            <v>20000</v>
          </cell>
        </row>
        <row r="102">
          <cell r="E102">
            <v>83000</v>
          </cell>
        </row>
        <row r="107">
          <cell r="E107">
            <v>17000</v>
          </cell>
        </row>
        <row r="129">
          <cell r="G129">
            <v>3000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교비수입"/>
      <sheetName val="교비지출"/>
      <sheetName val="수입세목표"/>
      <sheetName val="지출세목표"/>
      <sheetName val="등록금회계총괄표"/>
      <sheetName val="등록금회계수입"/>
      <sheetName val="등록금회계지출"/>
      <sheetName val="기금회계 총괄표"/>
      <sheetName val="기금회계수입"/>
      <sheetName val="기금회계지출"/>
      <sheetName val="교비예산총괄표 (2)"/>
      <sheetName val="교비수입 (4)"/>
      <sheetName val="교비지출 (4)"/>
      <sheetName val="부서별예산요구서"/>
      <sheetName val="예산배정표"/>
      <sheetName val="교비예산총칙"/>
      <sheetName val="2012등록금 책정표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58">
          <cell r="E58">
            <v>65000</v>
          </cell>
        </row>
        <row r="69">
          <cell r="E69">
            <v>48000</v>
          </cell>
        </row>
        <row r="79">
          <cell r="E79">
            <v>20000</v>
          </cell>
        </row>
        <row r="102">
          <cell r="E102">
            <v>83000</v>
          </cell>
        </row>
        <row r="107">
          <cell r="E107">
            <v>17000</v>
          </cell>
        </row>
        <row r="129">
          <cell r="F129">
            <v>3000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H10" sqref="H10"/>
    </sheetView>
  </sheetViews>
  <sheetFormatPr defaultRowHeight="13.5"/>
  <sheetData>
    <row r="1" spans="1:8" ht="20.25">
      <c r="A1" s="276" t="s">
        <v>215</v>
      </c>
      <c r="B1" s="276"/>
      <c r="C1" s="276"/>
      <c r="D1" s="276"/>
      <c r="E1" s="276"/>
      <c r="F1" s="276"/>
      <c r="G1" s="276"/>
      <c r="H1" s="276"/>
    </row>
    <row r="2" spans="1:8" ht="20.25">
      <c r="A2" s="277"/>
      <c r="B2" s="277"/>
      <c r="C2" s="277"/>
      <c r="D2" s="277"/>
      <c r="E2" s="277"/>
      <c r="F2" s="277"/>
      <c r="G2" s="277"/>
    </row>
    <row r="3" spans="1:8" ht="18.75">
      <c r="A3" s="278" t="s">
        <v>216</v>
      </c>
      <c r="B3" s="278"/>
      <c r="C3" s="278"/>
      <c r="D3" s="278"/>
      <c r="E3" s="278"/>
      <c r="F3" s="278"/>
      <c r="G3" s="278"/>
    </row>
    <row r="4" spans="1:8" ht="24.75" customHeight="1">
      <c r="A4" s="279" t="s">
        <v>217</v>
      </c>
      <c r="B4" s="279"/>
      <c r="C4" s="279"/>
      <c r="D4" s="279"/>
      <c r="E4" s="279"/>
      <c r="F4" s="279"/>
      <c r="G4" s="279"/>
      <c r="H4" s="279"/>
    </row>
    <row r="5" spans="1:8" ht="24.75" customHeight="1">
      <c r="A5" s="280" t="s">
        <v>218</v>
      </c>
      <c r="B5" s="280"/>
      <c r="C5" s="280"/>
      <c r="D5" s="280"/>
      <c r="E5" s="280"/>
      <c r="F5" s="280"/>
      <c r="H5" s="281"/>
    </row>
    <row r="6" spans="1:8" ht="24.75" customHeight="1">
      <c r="A6" s="279" t="s">
        <v>219</v>
      </c>
      <c r="B6" s="279"/>
      <c r="C6" s="279"/>
      <c r="D6" s="279"/>
      <c r="E6" s="279"/>
      <c r="F6" s="279"/>
      <c r="G6" s="279"/>
      <c r="H6" s="281"/>
    </row>
    <row r="7" spans="1:8" ht="24.75" customHeight="1">
      <c r="A7" s="279" t="s">
        <v>220</v>
      </c>
      <c r="B7" s="279"/>
      <c r="C7" s="279"/>
      <c r="D7" s="279"/>
      <c r="E7" s="279"/>
      <c r="F7" s="279"/>
      <c r="G7" s="279"/>
      <c r="H7" s="281"/>
    </row>
    <row r="8" spans="1:8" ht="24.75" customHeight="1">
      <c r="A8" s="282" t="s">
        <v>221</v>
      </c>
      <c r="B8" s="282"/>
      <c r="C8" s="282"/>
      <c r="D8" s="282"/>
      <c r="E8" s="282"/>
      <c r="F8" s="282"/>
      <c r="G8" s="282"/>
      <c r="H8" s="282"/>
    </row>
    <row r="9" spans="1:8" ht="24.75" customHeight="1">
      <c r="A9" s="283"/>
      <c r="B9" s="283"/>
      <c r="C9" s="283"/>
      <c r="D9" s="283"/>
      <c r="E9" s="283"/>
      <c r="F9" s="283"/>
      <c r="G9" s="283"/>
    </row>
    <row r="10" spans="1:8" ht="24.75" customHeight="1">
      <c r="A10" s="283"/>
      <c r="B10" s="283"/>
      <c r="C10" s="283"/>
      <c r="D10" s="283"/>
      <c r="E10" s="283"/>
      <c r="F10" s="283"/>
      <c r="G10" s="283"/>
    </row>
    <row r="11" spans="1:8" ht="24.75" customHeight="1">
      <c r="A11" s="278" t="s">
        <v>222</v>
      </c>
      <c r="B11" s="278"/>
      <c r="C11" s="278"/>
      <c r="D11" s="278"/>
      <c r="E11" s="278"/>
      <c r="F11" s="278"/>
      <c r="G11" s="278"/>
    </row>
    <row r="12" spans="1:8" ht="24.75" customHeight="1">
      <c r="A12" s="284" t="s">
        <v>223</v>
      </c>
      <c r="B12" s="284"/>
      <c r="C12" s="284"/>
      <c r="D12" s="284"/>
      <c r="E12" s="284"/>
      <c r="F12" s="284"/>
      <c r="G12" s="284"/>
      <c r="H12" s="281"/>
    </row>
    <row r="13" spans="1:8" ht="24.75" customHeight="1">
      <c r="A13" s="282" t="s">
        <v>224</v>
      </c>
      <c r="B13" s="282"/>
      <c r="C13" s="282"/>
      <c r="D13" s="282"/>
      <c r="E13" s="282"/>
      <c r="F13" s="282"/>
      <c r="G13" s="282"/>
      <c r="H13" s="281"/>
    </row>
    <row r="14" spans="1:8" ht="24.75" customHeight="1">
      <c r="A14" s="285" t="s">
        <v>225</v>
      </c>
      <c r="B14" s="285"/>
      <c r="C14" s="285"/>
      <c r="D14" s="285"/>
      <c r="E14" s="285"/>
      <c r="F14" s="285"/>
      <c r="G14" s="285"/>
      <c r="H14" s="281"/>
    </row>
    <row r="15" spans="1:8" ht="24.75" customHeight="1">
      <c r="A15" s="285" t="s">
        <v>226</v>
      </c>
      <c r="B15" s="285"/>
      <c r="C15" s="285"/>
      <c r="D15" s="285"/>
      <c r="E15" s="285"/>
      <c r="F15" s="285"/>
      <c r="G15" s="285"/>
      <c r="H15" s="281"/>
    </row>
    <row r="16" spans="1:8" ht="24.75" customHeight="1">
      <c r="A16" s="282" t="s">
        <v>227</v>
      </c>
      <c r="B16" s="282"/>
      <c r="C16" s="282"/>
      <c r="D16" s="282"/>
      <c r="E16" s="282"/>
      <c r="F16" s="282"/>
      <c r="G16" s="282"/>
      <c r="H16" s="281"/>
    </row>
    <row r="17" spans="1:8" ht="24.75" customHeight="1">
      <c r="A17" s="282" t="s">
        <v>228</v>
      </c>
      <c r="B17" s="282"/>
      <c r="C17" s="282"/>
      <c r="D17" s="282"/>
      <c r="E17" s="282"/>
      <c r="F17" s="282"/>
      <c r="G17" s="282"/>
      <c r="H17" s="282"/>
    </row>
    <row r="18" spans="1:8" ht="24.75" customHeight="1" thickBot="1">
      <c r="A18" s="1"/>
      <c r="B18" s="1"/>
      <c r="C18" s="1"/>
      <c r="D18" s="1"/>
      <c r="E18" s="286" t="s">
        <v>229</v>
      </c>
      <c r="F18" s="286"/>
      <c r="G18" s="1"/>
    </row>
    <row r="19" spans="1:8" ht="24.75" customHeight="1">
      <c r="A19" s="287" t="s">
        <v>230</v>
      </c>
      <c r="B19" s="288"/>
      <c r="C19" s="288" t="s">
        <v>231</v>
      </c>
      <c r="D19" s="288"/>
      <c r="E19" s="288" t="s">
        <v>232</v>
      </c>
      <c r="F19" s="289"/>
    </row>
    <row r="20" spans="1:8" ht="24.75" customHeight="1" thickBot="1">
      <c r="A20" s="290">
        <v>1850000</v>
      </c>
      <c r="B20" s="291"/>
      <c r="C20" s="292">
        <v>1000000</v>
      </c>
      <c r="D20" s="291"/>
      <c r="E20" s="292">
        <f>A20-C20</f>
        <v>850000</v>
      </c>
      <c r="F20" s="293"/>
    </row>
  </sheetData>
  <sheetProtection password="CC3D" sheet="1" objects="1" scenarios="1"/>
  <mergeCells count="17">
    <mergeCell ref="A20:B20"/>
    <mergeCell ref="C20:D20"/>
    <mergeCell ref="E20:F20"/>
    <mergeCell ref="A11:G11"/>
    <mergeCell ref="A13:G13"/>
    <mergeCell ref="A16:G16"/>
    <mergeCell ref="A17:H17"/>
    <mergeCell ref="E18:F18"/>
    <mergeCell ref="A19:B19"/>
    <mergeCell ref="C19:D19"/>
    <mergeCell ref="E19:F19"/>
    <mergeCell ref="A1:H1"/>
    <mergeCell ref="A3:G3"/>
    <mergeCell ref="A4:H4"/>
    <mergeCell ref="A6:G6"/>
    <mergeCell ref="A7:G7"/>
    <mergeCell ref="A8:H8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>
      <selection activeCell="B5" sqref="B5"/>
    </sheetView>
  </sheetViews>
  <sheetFormatPr defaultRowHeight="13.5"/>
  <cols>
    <col min="1" max="3" width="10.6640625" style="1" customWidth="1"/>
    <col min="4" max="4" width="11.33203125" style="30" customWidth="1"/>
    <col min="5" max="5" width="11.88671875" style="1" customWidth="1"/>
    <col min="6" max="6" width="11.21875" style="28" customWidth="1"/>
    <col min="7" max="7" width="16.6640625" style="1" customWidth="1"/>
  </cols>
  <sheetData>
    <row r="1" spans="1:7" ht="39.75" customHeight="1">
      <c r="A1" s="217" t="s">
        <v>80</v>
      </c>
      <c r="B1" s="218"/>
      <c r="C1" s="218"/>
      <c r="D1" s="218"/>
      <c r="E1" s="218"/>
      <c r="F1" s="218"/>
      <c r="G1" s="218"/>
    </row>
    <row r="2" spans="1:7" ht="19.5" customHeight="1" thickBot="1">
      <c r="A2" s="219" t="s">
        <v>1</v>
      </c>
      <c r="B2" s="219"/>
      <c r="C2" s="219"/>
      <c r="D2" s="219"/>
      <c r="E2" s="219"/>
      <c r="F2" s="219"/>
      <c r="G2" s="219"/>
    </row>
    <row r="3" spans="1:7" ht="27" customHeight="1">
      <c r="A3" s="220" t="s">
        <v>2</v>
      </c>
      <c r="B3" s="221"/>
      <c r="C3" s="221"/>
      <c r="D3" s="225" t="s">
        <v>61</v>
      </c>
      <c r="E3" s="221" t="s">
        <v>81</v>
      </c>
      <c r="F3" s="221" t="s">
        <v>3</v>
      </c>
      <c r="G3" s="223" t="s">
        <v>0</v>
      </c>
    </row>
    <row r="4" spans="1:7" ht="27" customHeight="1">
      <c r="A4" s="2" t="s">
        <v>4</v>
      </c>
      <c r="B4" s="3" t="s">
        <v>5</v>
      </c>
      <c r="C4" s="3" t="s">
        <v>6</v>
      </c>
      <c r="D4" s="226"/>
      <c r="E4" s="222"/>
      <c r="F4" s="222"/>
      <c r="G4" s="224"/>
    </row>
    <row r="5" spans="1:7" ht="27" customHeight="1">
      <c r="A5" s="4" t="s">
        <v>44</v>
      </c>
      <c r="B5" s="5"/>
      <c r="C5" s="5"/>
      <c r="D5" s="35">
        <f>D6</f>
        <v>1080000</v>
      </c>
      <c r="E5" s="35">
        <f>E6</f>
        <v>580000</v>
      </c>
      <c r="F5" s="37">
        <f>D5-E5</f>
        <v>500000</v>
      </c>
      <c r="G5" s="6"/>
    </row>
    <row r="6" spans="1:7" ht="27" customHeight="1">
      <c r="A6" s="7"/>
      <c r="B6" s="8" t="s">
        <v>7</v>
      </c>
      <c r="C6" s="9"/>
      <c r="D6" s="35">
        <f>SUM(D7:D9)</f>
        <v>1080000</v>
      </c>
      <c r="E6" s="35">
        <f>SUM(E7:E9)</f>
        <v>580000</v>
      </c>
      <c r="F6" s="37">
        <f t="shared" ref="F6:F21" si="0">D6-E6</f>
        <v>500000</v>
      </c>
      <c r="G6" s="6"/>
    </row>
    <row r="7" spans="1:7" ht="27" customHeight="1">
      <c r="A7" s="7"/>
      <c r="B7" s="9"/>
      <c r="C7" s="8" t="s">
        <v>59</v>
      </c>
      <c r="D7" s="31">
        <v>50000</v>
      </c>
      <c r="E7" s="31">
        <v>50000</v>
      </c>
      <c r="F7" s="37">
        <f t="shared" si="0"/>
        <v>0</v>
      </c>
      <c r="G7" s="10" t="s">
        <v>72</v>
      </c>
    </row>
    <row r="8" spans="1:7" ht="27" customHeight="1">
      <c r="A8" s="7"/>
      <c r="B8" s="9"/>
      <c r="C8" s="8" t="s">
        <v>58</v>
      </c>
      <c r="D8" s="31">
        <v>1020000</v>
      </c>
      <c r="E8" s="31">
        <v>530000</v>
      </c>
      <c r="F8" s="37">
        <f t="shared" si="0"/>
        <v>490000</v>
      </c>
      <c r="G8" s="10" t="s">
        <v>73</v>
      </c>
    </row>
    <row r="9" spans="1:7" ht="27" customHeight="1">
      <c r="A9" s="7"/>
      <c r="B9" s="9"/>
      <c r="C9" s="53" t="s">
        <v>57</v>
      </c>
      <c r="D9" s="31">
        <v>10000</v>
      </c>
      <c r="E9" s="31">
        <v>0</v>
      </c>
      <c r="F9" s="37">
        <f t="shared" si="0"/>
        <v>10000</v>
      </c>
      <c r="G9" s="10" t="s">
        <v>57</v>
      </c>
    </row>
    <row r="10" spans="1:7" ht="27" customHeight="1">
      <c r="A10" s="4" t="s">
        <v>45</v>
      </c>
      <c r="B10" s="9"/>
      <c r="C10" s="9"/>
      <c r="D10" s="35">
        <f>SUM(D11,D13,D15)</f>
        <v>85000</v>
      </c>
      <c r="E10" s="35">
        <f>SUM(E11,E13,E15)</f>
        <v>70000</v>
      </c>
      <c r="F10" s="37">
        <f t="shared" si="0"/>
        <v>15000</v>
      </c>
      <c r="G10" s="10"/>
    </row>
    <row r="11" spans="1:7" ht="27" customHeight="1">
      <c r="A11" s="7"/>
      <c r="B11" s="8" t="s">
        <v>8</v>
      </c>
      <c r="C11" s="9"/>
      <c r="D11" s="31">
        <f>D12</f>
        <v>70000</v>
      </c>
      <c r="E11" s="31">
        <f>E12</f>
        <v>55000</v>
      </c>
      <c r="F11" s="37">
        <f t="shared" si="0"/>
        <v>15000</v>
      </c>
      <c r="G11" s="10"/>
    </row>
    <row r="12" spans="1:7" ht="27" customHeight="1">
      <c r="A12" s="7"/>
      <c r="B12" s="9"/>
      <c r="C12" s="8" t="s">
        <v>9</v>
      </c>
      <c r="D12" s="31">
        <v>70000</v>
      </c>
      <c r="E12" s="31">
        <v>55000</v>
      </c>
      <c r="F12" s="37">
        <f t="shared" si="0"/>
        <v>15000</v>
      </c>
      <c r="G12" s="10"/>
    </row>
    <row r="13" spans="1:7" ht="27" customHeight="1">
      <c r="A13" s="7"/>
      <c r="B13" s="8" t="s">
        <v>46</v>
      </c>
      <c r="C13" s="9"/>
      <c r="D13" s="31">
        <f>D14</f>
        <v>1000</v>
      </c>
      <c r="E13" s="31">
        <f>E14</f>
        <v>1000</v>
      </c>
      <c r="F13" s="37">
        <f t="shared" si="0"/>
        <v>0</v>
      </c>
      <c r="G13" s="10"/>
    </row>
    <row r="14" spans="1:7" ht="27" customHeight="1">
      <c r="A14" s="7"/>
      <c r="B14" s="9"/>
      <c r="C14" s="8" t="s">
        <v>10</v>
      </c>
      <c r="D14" s="31">
        <v>1000</v>
      </c>
      <c r="E14" s="31">
        <v>1000</v>
      </c>
      <c r="F14" s="37">
        <f t="shared" si="0"/>
        <v>0</v>
      </c>
      <c r="G14" s="10"/>
    </row>
    <row r="15" spans="1:7" ht="27" customHeight="1">
      <c r="A15" s="7"/>
      <c r="B15" s="8" t="s">
        <v>11</v>
      </c>
      <c r="C15" s="9"/>
      <c r="D15" s="31">
        <f>D16</f>
        <v>14000</v>
      </c>
      <c r="E15" s="31">
        <f>E16</f>
        <v>14000</v>
      </c>
      <c r="F15" s="37">
        <f t="shared" si="0"/>
        <v>0</v>
      </c>
      <c r="G15" s="10"/>
    </row>
    <row r="16" spans="1:7" ht="27" customHeight="1">
      <c r="A16" s="7"/>
      <c r="B16" s="9"/>
      <c r="C16" s="8" t="s">
        <v>12</v>
      </c>
      <c r="D16" s="31">
        <v>14000</v>
      </c>
      <c r="E16" s="31">
        <v>14000</v>
      </c>
      <c r="F16" s="37">
        <f t="shared" si="0"/>
        <v>0</v>
      </c>
      <c r="G16" s="29" t="s">
        <v>47</v>
      </c>
    </row>
    <row r="17" spans="1:7" ht="27" customHeight="1">
      <c r="A17" s="4" t="s">
        <v>64</v>
      </c>
      <c r="B17" s="58"/>
      <c r="C17" s="58"/>
      <c r="D17" s="35">
        <f>D18</f>
        <v>60000</v>
      </c>
      <c r="E17" s="31"/>
      <c r="F17" s="37">
        <f t="shared" si="0"/>
        <v>60000</v>
      </c>
      <c r="G17" s="29"/>
    </row>
    <row r="18" spans="1:7" ht="27" customHeight="1">
      <c r="A18" s="57"/>
      <c r="B18" s="56" t="s">
        <v>65</v>
      </c>
      <c r="C18" s="56"/>
      <c r="D18" s="31">
        <f>D19</f>
        <v>60000</v>
      </c>
      <c r="E18" s="31"/>
      <c r="F18" s="37">
        <f t="shared" si="0"/>
        <v>60000</v>
      </c>
      <c r="G18" s="29"/>
    </row>
    <row r="19" spans="1:7" ht="27" customHeight="1">
      <c r="A19" s="7"/>
      <c r="B19" s="9"/>
      <c r="C19" s="56" t="s">
        <v>60</v>
      </c>
      <c r="D19" s="31">
        <v>60000</v>
      </c>
      <c r="E19" s="31"/>
      <c r="F19" s="37">
        <f t="shared" si="0"/>
        <v>60000</v>
      </c>
      <c r="G19" s="29" t="s">
        <v>78</v>
      </c>
    </row>
    <row r="20" spans="1:7" ht="27" customHeight="1">
      <c r="A20" s="213" t="s">
        <v>13</v>
      </c>
      <c r="B20" s="214"/>
      <c r="C20" s="214"/>
      <c r="D20" s="36">
        <v>625000</v>
      </c>
      <c r="E20" s="36">
        <v>350000</v>
      </c>
      <c r="F20" s="37">
        <f t="shared" si="0"/>
        <v>275000</v>
      </c>
      <c r="G20" s="6"/>
    </row>
    <row r="21" spans="1:7" ht="27" customHeight="1" thickBot="1">
      <c r="A21" s="215" t="s">
        <v>14</v>
      </c>
      <c r="B21" s="216"/>
      <c r="C21" s="216"/>
      <c r="D21" s="32">
        <f>SUM(D5,D10,D17,D20)</f>
        <v>1850000</v>
      </c>
      <c r="E21" s="32">
        <f>SUM(E5,E10,E20)</f>
        <v>1000000</v>
      </c>
      <c r="F21" s="64">
        <f t="shared" si="0"/>
        <v>850000</v>
      </c>
      <c r="G21" s="33"/>
    </row>
    <row r="22" spans="1:7">
      <c r="F22" s="38"/>
    </row>
    <row r="23" spans="1:7">
      <c r="F23" s="38"/>
    </row>
    <row r="24" spans="1:7">
      <c r="E24" s="34"/>
      <c r="F24" s="38"/>
    </row>
  </sheetData>
  <sheetProtection password="CC3D" sheet="1" objects="1" scenarios="1"/>
  <mergeCells count="9">
    <mergeCell ref="A20:C20"/>
    <mergeCell ref="A21:C21"/>
    <mergeCell ref="A1:G1"/>
    <mergeCell ref="A2:G2"/>
    <mergeCell ref="A3:C3"/>
    <mergeCell ref="E3:E4"/>
    <mergeCell ref="F3:F4"/>
    <mergeCell ref="G3:G4"/>
    <mergeCell ref="D3:D4"/>
  </mergeCells>
  <phoneticPr fontId="4" type="noConversion"/>
  <pageMargins left="0.31496062992126" right="0.39370078740157499" top="0.24803149599999999" bottom="0.24803149599999999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zoomScaleNormal="100" workbookViewId="0">
      <selection activeCell="E34" sqref="E34"/>
    </sheetView>
  </sheetViews>
  <sheetFormatPr defaultRowHeight="18" customHeight="1"/>
  <cols>
    <col min="1" max="3" width="10" style="1" customWidth="1"/>
    <col min="4" max="4" width="13.109375" style="39" customWidth="1"/>
    <col min="5" max="5" width="12.109375" style="1" customWidth="1"/>
    <col min="6" max="6" width="11.33203125" style="1" customWidth="1"/>
    <col min="7" max="7" width="16.33203125" style="1" customWidth="1"/>
  </cols>
  <sheetData>
    <row r="1" spans="1:7" ht="17.25" customHeight="1" thickBot="1">
      <c r="A1" s="233" t="s">
        <v>71</v>
      </c>
      <c r="B1" s="233"/>
      <c r="C1" s="233"/>
      <c r="D1" s="233"/>
      <c r="E1" s="233"/>
      <c r="F1" s="233"/>
      <c r="G1" s="233"/>
    </row>
    <row r="2" spans="1:7" ht="12.75" customHeight="1">
      <c r="A2" s="234" t="s">
        <v>2</v>
      </c>
      <c r="B2" s="235"/>
      <c r="C2" s="236"/>
      <c r="D2" s="241" t="s">
        <v>62</v>
      </c>
      <c r="E2" s="237" t="s">
        <v>63</v>
      </c>
      <c r="F2" s="237" t="s">
        <v>3</v>
      </c>
      <c r="G2" s="239" t="s">
        <v>0</v>
      </c>
    </row>
    <row r="3" spans="1:7" ht="13.5" customHeight="1">
      <c r="A3" s="2" t="s">
        <v>4</v>
      </c>
      <c r="B3" s="3" t="s">
        <v>5</v>
      </c>
      <c r="C3" s="3" t="s">
        <v>6</v>
      </c>
      <c r="D3" s="242"/>
      <c r="E3" s="238"/>
      <c r="F3" s="238"/>
      <c r="G3" s="240"/>
    </row>
    <row r="4" spans="1:7" ht="17.25" customHeight="1">
      <c r="A4" s="11" t="s">
        <v>15</v>
      </c>
      <c r="B4" s="12"/>
      <c r="C4" s="12"/>
      <c r="D4" s="43">
        <f>D5</f>
        <v>0</v>
      </c>
      <c r="E4" s="43">
        <f>E5</f>
        <v>0</v>
      </c>
      <c r="F4" s="13">
        <f>D4-E4</f>
        <v>0</v>
      </c>
      <c r="G4" s="14"/>
    </row>
    <row r="5" spans="1:7" ht="17.25" customHeight="1">
      <c r="A5" s="15"/>
      <c r="B5" s="16" t="s">
        <v>16</v>
      </c>
      <c r="C5" s="12"/>
      <c r="D5" s="44">
        <f>D6</f>
        <v>0</v>
      </c>
      <c r="E5" s="44">
        <f>E6</f>
        <v>0</v>
      </c>
      <c r="F5" s="13">
        <f t="shared" ref="F5:F40" si="0">D5-E5</f>
        <v>0</v>
      </c>
      <c r="G5" s="14"/>
    </row>
    <row r="6" spans="1:7" ht="17.25" customHeight="1">
      <c r="A6" s="15"/>
      <c r="B6" s="12"/>
      <c r="C6" s="16" t="s">
        <v>53</v>
      </c>
      <c r="D6" s="44">
        <v>0</v>
      </c>
      <c r="E6" s="44">
        <v>0</v>
      </c>
      <c r="F6" s="13">
        <f t="shared" si="0"/>
        <v>0</v>
      </c>
      <c r="G6" s="17"/>
    </row>
    <row r="7" spans="1:7" ht="17.25" customHeight="1">
      <c r="A7" s="11" t="s">
        <v>17</v>
      </c>
      <c r="B7" s="12"/>
      <c r="C7" s="12"/>
      <c r="D7" s="45">
        <f>SUM(D8,D11,D17)</f>
        <v>70000</v>
      </c>
      <c r="E7" s="45">
        <f>SUM(E8,E11,E17)</f>
        <v>63000</v>
      </c>
      <c r="F7" s="13">
        <f t="shared" si="0"/>
        <v>7000</v>
      </c>
      <c r="G7" s="18"/>
    </row>
    <row r="8" spans="1:7" ht="17.25" customHeight="1">
      <c r="A8" s="15"/>
      <c r="B8" s="16" t="s">
        <v>18</v>
      </c>
      <c r="C8" s="12"/>
      <c r="D8" s="19">
        <f>SUM(D9:D10)</f>
        <v>16000</v>
      </c>
      <c r="E8" s="19">
        <f>SUM(E9:E10)</f>
        <v>16000</v>
      </c>
      <c r="F8" s="13">
        <f t="shared" si="0"/>
        <v>0</v>
      </c>
      <c r="G8" s="18"/>
    </row>
    <row r="9" spans="1:7" ht="17.25" customHeight="1">
      <c r="A9" s="15"/>
      <c r="B9" s="12"/>
      <c r="C9" s="16" t="s">
        <v>19</v>
      </c>
      <c r="D9" s="19">
        <v>15000</v>
      </c>
      <c r="E9" s="19">
        <v>15000</v>
      </c>
      <c r="F9" s="13">
        <f t="shared" si="0"/>
        <v>0</v>
      </c>
      <c r="G9" s="17" t="s">
        <v>20</v>
      </c>
    </row>
    <row r="10" spans="1:7" ht="17.25" customHeight="1">
      <c r="A10" s="15"/>
      <c r="B10" s="12"/>
      <c r="C10" s="16" t="s">
        <v>21</v>
      </c>
      <c r="D10" s="19">
        <v>1000</v>
      </c>
      <c r="E10" s="19">
        <v>1000</v>
      </c>
      <c r="F10" s="13">
        <f t="shared" si="0"/>
        <v>0</v>
      </c>
      <c r="G10" s="17" t="s">
        <v>76</v>
      </c>
    </row>
    <row r="11" spans="1:7" ht="17.25" customHeight="1">
      <c r="A11" s="15"/>
      <c r="B11" s="16" t="s">
        <v>22</v>
      </c>
      <c r="C11" s="12"/>
      <c r="D11" s="19">
        <f>SUM(D12:D16)</f>
        <v>24000</v>
      </c>
      <c r="E11" s="19">
        <f>SUM(E12:E16)</f>
        <v>24000</v>
      </c>
      <c r="F11" s="13">
        <f t="shared" si="0"/>
        <v>0</v>
      </c>
      <c r="G11" s="18"/>
    </row>
    <row r="12" spans="1:7" ht="17.25" customHeight="1">
      <c r="A12" s="15"/>
      <c r="B12" s="12"/>
      <c r="C12" s="16" t="s">
        <v>23</v>
      </c>
      <c r="D12" s="19">
        <v>8000</v>
      </c>
      <c r="E12" s="19">
        <v>8000</v>
      </c>
      <c r="F12" s="13">
        <f t="shared" si="0"/>
        <v>0</v>
      </c>
      <c r="G12" s="17" t="s">
        <v>24</v>
      </c>
    </row>
    <row r="13" spans="1:7" ht="25.5" customHeight="1">
      <c r="A13" s="15"/>
      <c r="B13" s="12"/>
      <c r="C13" s="16" t="s">
        <v>25</v>
      </c>
      <c r="D13" s="19">
        <v>2000</v>
      </c>
      <c r="E13" s="19">
        <v>2000</v>
      </c>
      <c r="F13" s="13">
        <f t="shared" si="0"/>
        <v>0</v>
      </c>
      <c r="G13" s="17" t="s">
        <v>50</v>
      </c>
    </row>
    <row r="14" spans="1:7" ht="17.25" customHeight="1">
      <c r="A14" s="15"/>
      <c r="B14" s="12"/>
      <c r="C14" s="16" t="s">
        <v>26</v>
      </c>
      <c r="D14" s="19">
        <v>1000</v>
      </c>
      <c r="E14" s="19">
        <v>1000</v>
      </c>
      <c r="F14" s="13">
        <f t="shared" si="0"/>
        <v>0</v>
      </c>
      <c r="G14" s="17" t="s">
        <v>27</v>
      </c>
    </row>
    <row r="15" spans="1:7" ht="22.5" customHeight="1">
      <c r="A15" s="15"/>
      <c r="B15" s="12"/>
      <c r="C15" s="16" t="s">
        <v>28</v>
      </c>
      <c r="D15" s="19">
        <v>10000</v>
      </c>
      <c r="E15" s="19">
        <v>10000</v>
      </c>
      <c r="F15" s="13">
        <f t="shared" si="0"/>
        <v>0</v>
      </c>
      <c r="G15" s="17" t="s">
        <v>29</v>
      </c>
    </row>
    <row r="16" spans="1:7" ht="17.25" customHeight="1">
      <c r="A16" s="15"/>
      <c r="B16" s="12"/>
      <c r="C16" s="16" t="s">
        <v>30</v>
      </c>
      <c r="D16" s="19">
        <v>3000</v>
      </c>
      <c r="E16" s="19">
        <v>3000</v>
      </c>
      <c r="F16" s="13">
        <f t="shared" si="0"/>
        <v>0</v>
      </c>
      <c r="G16" s="17" t="s">
        <v>56</v>
      </c>
    </row>
    <row r="17" spans="1:7" ht="17.25" customHeight="1">
      <c r="A17" s="15"/>
      <c r="B17" s="16" t="s">
        <v>31</v>
      </c>
      <c r="C17" s="12"/>
      <c r="D17" s="19">
        <f>SUM(D18:D23)</f>
        <v>30000</v>
      </c>
      <c r="E17" s="19">
        <f>SUM(E18:E23)</f>
        <v>23000</v>
      </c>
      <c r="F17" s="13">
        <f t="shared" si="0"/>
        <v>7000</v>
      </c>
      <c r="G17" s="17"/>
    </row>
    <row r="18" spans="1:7" ht="17.25" customHeight="1">
      <c r="A18" s="15"/>
      <c r="B18" s="16"/>
      <c r="C18" s="16" t="s">
        <v>51</v>
      </c>
      <c r="D18" s="19">
        <v>1000</v>
      </c>
      <c r="E18" s="19">
        <v>1000</v>
      </c>
      <c r="F18" s="13">
        <f t="shared" si="0"/>
        <v>0</v>
      </c>
      <c r="G18" s="17"/>
    </row>
    <row r="19" spans="1:7" ht="17.25" customHeight="1">
      <c r="A19" s="15"/>
      <c r="B19" s="12"/>
      <c r="C19" s="16" t="s">
        <v>32</v>
      </c>
      <c r="D19" s="19">
        <v>1000</v>
      </c>
      <c r="E19" s="19">
        <v>1000</v>
      </c>
      <c r="F19" s="13">
        <f t="shared" si="0"/>
        <v>0</v>
      </c>
      <c r="G19" s="17" t="s">
        <v>77</v>
      </c>
    </row>
    <row r="20" spans="1:7" ht="22.5" customHeight="1">
      <c r="A20" s="15"/>
      <c r="B20" s="12"/>
      <c r="C20" s="16" t="s">
        <v>33</v>
      </c>
      <c r="D20" s="19">
        <v>15000</v>
      </c>
      <c r="E20" s="19">
        <v>8000</v>
      </c>
      <c r="F20" s="13">
        <f t="shared" si="0"/>
        <v>7000</v>
      </c>
      <c r="G20" s="18" t="s">
        <v>75</v>
      </c>
    </row>
    <row r="21" spans="1:7" ht="21.75" customHeight="1">
      <c r="A21" s="15"/>
      <c r="B21" s="12"/>
      <c r="C21" s="16" t="s">
        <v>34</v>
      </c>
      <c r="D21" s="19">
        <v>3000</v>
      </c>
      <c r="E21" s="19">
        <v>3000</v>
      </c>
      <c r="F21" s="13">
        <f t="shared" si="0"/>
        <v>0</v>
      </c>
      <c r="G21" s="20" t="s">
        <v>52</v>
      </c>
    </row>
    <row r="22" spans="1:7" ht="17.25" customHeight="1">
      <c r="A22" s="15"/>
      <c r="B22" s="12"/>
      <c r="C22" s="16" t="s">
        <v>35</v>
      </c>
      <c r="D22" s="19">
        <v>8000</v>
      </c>
      <c r="E22" s="19">
        <v>8000</v>
      </c>
      <c r="F22" s="13">
        <f t="shared" si="0"/>
        <v>0</v>
      </c>
      <c r="G22" s="17" t="s">
        <v>36</v>
      </c>
    </row>
    <row r="23" spans="1:7" ht="17.25" customHeight="1">
      <c r="A23" s="15"/>
      <c r="B23" s="12"/>
      <c r="C23" s="16" t="s">
        <v>54</v>
      </c>
      <c r="D23" s="19">
        <v>2000</v>
      </c>
      <c r="E23" s="19">
        <v>2000</v>
      </c>
      <c r="F23" s="13">
        <f t="shared" si="0"/>
        <v>0</v>
      </c>
      <c r="G23" s="17" t="s">
        <v>55</v>
      </c>
    </row>
    <row r="24" spans="1:7" ht="17.25" customHeight="1">
      <c r="A24" s="11" t="s">
        <v>37</v>
      </c>
      <c r="B24" s="12"/>
      <c r="C24" s="12"/>
      <c r="D24" s="45">
        <f>D25</f>
        <v>100000</v>
      </c>
      <c r="E24" s="45">
        <f>E25</f>
        <v>80000</v>
      </c>
      <c r="F24" s="13">
        <f t="shared" si="0"/>
        <v>20000</v>
      </c>
      <c r="G24" s="17"/>
    </row>
    <row r="25" spans="1:7" ht="17.25" customHeight="1">
      <c r="A25" s="15"/>
      <c r="B25" s="16" t="s">
        <v>37</v>
      </c>
      <c r="C25" s="12"/>
      <c r="D25" s="19">
        <f>SUM(D26:D27)</f>
        <v>100000</v>
      </c>
      <c r="E25" s="19">
        <f>SUM(E26,E27)</f>
        <v>80000</v>
      </c>
      <c r="F25" s="13">
        <f t="shared" si="0"/>
        <v>20000</v>
      </c>
      <c r="G25" s="21"/>
    </row>
    <row r="26" spans="1:7" ht="18.75" customHeight="1">
      <c r="A26" s="15"/>
      <c r="B26" s="12"/>
      <c r="C26" s="16" t="s">
        <v>38</v>
      </c>
      <c r="D26" s="19">
        <v>10000</v>
      </c>
      <c r="E26" s="19">
        <v>10000</v>
      </c>
      <c r="F26" s="13">
        <f t="shared" si="0"/>
        <v>0</v>
      </c>
      <c r="G26" s="20" t="s">
        <v>74</v>
      </c>
    </row>
    <row r="27" spans="1:7" ht="24" customHeight="1">
      <c r="A27" s="15"/>
      <c r="B27" s="12"/>
      <c r="C27" s="16" t="s">
        <v>39</v>
      </c>
      <c r="D27" s="19">
        <v>90000</v>
      </c>
      <c r="E27" s="19">
        <v>70000</v>
      </c>
      <c r="F27" s="13">
        <f t="shared" si="0"/>
        <v>20000</v>
      </c>
      <c r="G27" s="20" t="s">
        <v>82</v>
      </c>
    </row>
    <row r="28" spans="1:7" ht="17.25" customHeight="1">
      <c r="A28" s="11" t="s">
        <v>40</v>
      </c>
      <c r="B28" s="12"/>
      <c r="C28" s="12"/>
      <c r="D28" s="45">
        <f>D29</f>
        <v>224000</v>
      </c>
      <c r="E28" s="45">
        <f>E29</f>
        <v>257000</v>
      </c>
      <c r="F28" s="13">
        <f t="shared" si="0"/>
        <v>-33000</v>
      </c>
      <c r="G28" s="20"/>
    </row>
    <row r="29" spans="1:7" ht="17.25" customHeight="1">
      <c r="A29" s="15"/>
      <c r="B29" s="16" t="s">
        <v>40</v>
      </c>
      <c r="C29" s="12"/>
      <c r="D29" s="19">
        <f>D30</f>
        <v>224000</v>
      </c>
      <c r="E29" s="19">
        <f>E30</f>
        <v>257000</v>
      </c>
      <c r="F29" s="13">
        <f t="shared" si="0"/>
        <v>-33000</v>
      </c>
      <c r="G29" s="18"/>
    </row>
    <row r="30" spans="1:7" ht="17.25" customHeight="1">
      <c r="A30" s="15"/>
      <c r="B30" s="12"/>
      <c r="C30" s="16" t="s">
        <v>40</v>
      </c>
      <c r="D30" s="19">
        <v>224000</v>
      </c>
      <c r="E30" s="19">
        <v>257000</v>
      </c>
      <c r="F30" s="13">
        <f t="shared" si="0"/>
        <v>-33000</v>
      </c>
      <c r="G30" s="18"/>
    </row>
    <row r="31" spans="1:7" ht="24" customHeight="1">
      <c r="A31" s="22" t="s">
        <v>41</v>
      </c>
      <c r="B31" s="23"/>
      <c r="C31" s="23"/>
      <c r="D31" s="46">
        <f>SUM(D32,D34)</f>
        <v>1021000</v>
      </c>
      <c r="E31" s="46">
        <f>E34</f>
        <v>300000</v>
      </c>
      <c r="F31" s="13">
        <f t="shared" si="0"/>
        <v>721000</v>
      </c>
      <c r="G31" s="20"/>
    </row>
    <row r="32" spans="1:7" ht="24" customHeight="1">
      <c r="A32" s="22"/>
      <c r="B32" s="60" t="s">
        <v>66</v>
      </c>
      <c r="C32" s="60"/>
      <c r="D32" s="47">
        <f>D33</f>
        <v>1000</v>
      </c>
      <c r="E32" s="46"/>
      <c r="F32" s="13">
        <f t="shared" si="0"/>
        <v>1000</v>
      </c>
      <c r="G32" s="20"/>
    </row>
    <row r="33" spans="1:7" ht="24" customHeight="1">
      <c r="A33" s="22"/>
      <c r="B33" s="60"/>
      <c r="C33" s="60" t="s">
        <v>67</v>
      </c>
      <c r="D33" s="47">
        <v>1000</v>
      </c>
      <c r="E33" s="46"/>
      <c r="F33" s="13">
        <f t="shared" si="0"/>
        <v>1000</v>
      </c>
      <c r="G33" s="20"/>
    </row>
    <row r="34" spans="1:7" ht="18.75" customHeight="1">
      <c r="A34" s="15"/>
      <c r="B34" s="24" t="s">
        <v>48</v>
      </c>
      <c r="C34" s="12"/>
      <c r="D34" s="19">
        <f>D35</f>
        <v>1020000</v>
      </c>
      <c r="E34" s="19">
        <f>E35</f>
        <v>300000</v>
      </c>
      <c r="F34" s="13">
        <f t="shared" si="0"/>
        <v>720000</v>
      </c>
      <c r="G34" s="18"/>
    </row>
    <row r="35" spans="1:7" ht="23.25" customHeight="1">
      <c r="A35" s="40"/>
      <c r="B35" s="23"/>
      <c r="C35" s="41" t="s">
        <v>49</v>
      </c>
      <c r="D35" s="47">
        <v>1020000</v>
      </c>
      <c r="E35" s="47">
        <v>300000</v>
      </c>
      <c r="F35" s="13">
        <f t="shared" si="0"/>
        <v>720000</v>
      </c>
      <c r="G35" s="42"/>
    </row>
    <row r="36" spans="1:7" ht="23.25" customHeight="1">
      <c r="A36" s="63" t="s">
        <v>68</v>
      </c>
      <c r="B36" s="62"/>
      <c r="C36" s="16"/>
      <c r="D36" s="48">
        <f>D37</f>
        <v>35000</v>
      </c>
      <c r="E36" s="59"/>
      <c r="F36" s="13">
        <f t="shared" si="0"/>
        <v>35000</v>
      </c>
      <c r="G36" s="42"/>
    </row>
    <row r="37" spans="1:7" ht="23.25" customHeight="1">
      <c r="A37" s="61"/>
      <c r="B37" s="62" t="s">
        <v>69</v>
      </c>
      <c r="C37" s="16"/>
      <c r="D37" s="59">
        <f>D38</f>
        <v>35000</v>
      </c>
      <c r="E37" s="59"/>
      <c r="F37" s="13">
        <f t="shared" si="0"/>
        <v>35000</v>
      </c>
      <c r="G37" s="42"/>
    </row>
    <row r="38" spans="1:7" ht="23.25" customHeight="1">
      <c r="A38" s="15"/>
      <c r="B38" s="12"/>
      <c r="C38" s="16" t="s">
        <v>70</v>
      </c>
      <c r="D38" s="59">
        <v>35000</v>
      </c>
      <c r="E38" s="59"/>
      <c r="F38" s="13">
        <f t="shared" si="0"/>
        <v>35000</v>
      </c>
      <c r="G38" s="42" t="s">
        <v>79</v>
      </c>
    </row>
    <row r="39" spans="1:7" ht="17.25" customHeight="1" thickBot="1">
      <c r="A39" s="227" t="s">
        <v>42</v>
      </c>
      <c r="B39" s="228"/>
      <c r="C39" s="229"/>
      <c r="D39" s="48">
        <v>400000</v>
      </c>
      <c r="E39" s="48">
        <v>300000</v>
      </c>
      <c r="F39" s="65">
        <f t="shared" si="0"/>
        <v>100000</v>
      </c>
      <c r="G39" s="25"/>
    </row>
    <row r="40" spans="1:7" ht="21" customHeight="1" thickTop="1" thickBot="1">
      <c r="A40" s="230" t="s">
        <v>43</v>
      </c>
      <c r="B40" s="231"/>
      <c r="C40" s="232"/>
      <c r="D40" s="49">
        <f>SUM(D7,D24,D28,D31,D36,D39)</f>
        <v>1850000</v>
      </c>
      <c r="E40" s="49">
        <f>SUM(E4,E7,E24,E28,E31,G44,E39)</f>
        <v>1000000</v>
      </c>
      <c r="F40" s="66">
        <f t="shared" si="0"/>
        <v>850000</v>
      </c>
      <c r="G40" s="26"/>
    </row>
    <row r="41" spans="1:7" ht="17.25" customHeight="1">
      <c r="A41" s="51"/>
      <c r="B41" s="51"/>
      <c r="C41" s="51"/>
      <c r="D41" s="54"/>
      <c r="E41" s="54"/>
      <c r="F41" s="55"/>
      <c r="G41" s="52"/>
    </row>
    <row r="42" spans="1:7" ht="17.25" customHeight="1">
      <c r="A42" s="51"/>
      <c r="B42" s="51"/>
      <c r="C42" s="51"/>
      <c r="D42" s="54"/>
      <c r="E42" s="54"/>
      <c r="F42" s="55"/>
      <c r="G42" s="52"/>
    </row>
    <row r="43" spans="1:7" ht="18" customHeight="1">
      <c r="D43" s="39">
        <f>법인추경수입예산!D21</f>
        <v>1850000</v>
      </c>
      <c r="E43" s="27"/>
    </row>
    <row r="44" spans="1:7" ht="18" customHeight="1">
      <c r="D44" s="50">
        <f>D43-D40</f>
        <v>0</v>
      </c>
      <c r="E44" s="27"/>
    </row>
    <row r="45" spans="1:7" ht="18" customHeight="1">
      <c r="E45" s="27"/>
    </row>
  </sheetData>
  <sheetProtection password="CC3D" sheet="1" objects="1" scenarios="1"/>
  <mergeCells count="8">
    <mergeCell ref="A39:C39"/>
    <mergeCell ref="A40:C40"/>
    <mergeCell ref="A1:G1"/>
    <mergeCell ref="A2:C2"/>
    <mergeCell ref="E2:E3"/>
    <mergeCell ref="F2:F3"/>
    <mergeCell ref="G2:G3"/>
    <mergeCell ref="D2:D3"/>
  </mergeCells>
  <phoneticPr fontId="4" type="noConversion"/>
  <pageMargins left="0.31496062992126" right="0.39370078740157499" top="0.24803149599999999" bottom="0.24803149599999999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J14" sqref="J14"/>
    </sheetView>
  </sheetViews>
  <sheetFormatPr defaultRowHeight="16.5"/>
  <cols>
    <col min="1" max="16384" width="8.88671875" style="295"/>
  </cols>
  <sheetData>
    <row r="1" spans="1:10" ht="26.25">
      <c r="A1" s="294" t="s">
        <v>233</v>
      </c>
      <c r="B1" s="294"/>
      <c r="C1" s="294"/>
      <c r="D1" s="294"/>
      <c r="E1" s="294"/>
      <c r="F1" s="294"/>
      <c r="G1" s="294"/>
      <c r="H1" s="294"/>
    </row>
    <row r="3" spans="1:10" ht="34.5" customHeight="1">
      <c r="A3" s="296" t="s">
        <v>234</v>
      </c>
      <c r="B3" s="297"/>
      <c r="C3" s="297"/>
      <c r="D3" s="297"/>
      <c r="E3" s="297"/>
      <c r="F3" s="297"/>
      <c r="G3" s="297"/>
      <c r="H3" s="297"/>
      <c r="I3" s="297"/>
    </row>
    <row r="4" spans="1:10" ht="34.5" customHeight="1">
      <c r="A4" s="296" t="s">
        <v>235</v>
      </c>
      <c r="B4" s="296"/>
      <c r="C4" s="296"/>
      <c r="D4" s="296"/>
      <c r="E4" s="296"/>
      <c r="F4" s="296"/>
      <c r="G4" s="296"/>
      <c r="H4" s="296"/>
      <c r="I4" s="296"/>
    </row>
    <row r="5" spans="1:10">
      <c r="A5" s="298"/>
      <c r="B5" s="299"/>
      <c r="C5" s="299"/>
      <c r="D5" s="299"/>
      <c r="E5" s="299"/>
      <c r="F5" s="299"/>
      <c r="G5" s="299"/>
      <c r="H5" s="299"/>
      <c r="I5" s="299"/>
    </row>
    <row r="6" spans="1:10" ht="20.25">
      <c r="A6" s="300" t="s">
        <v>236</v>
      </c>
      <c r="B6" s="300"/>
      <c r="C6" s="300"/>
    </row>
    <row r="7" spans="1:10" ht="27.75" customHeight="1">
      <c r="A7" s="301" t="s">
        <v>237</v>
      </c>
      <c r="B7" s="302"/>
      <c r="C7" s="302"/>
      <c r="D7" s="302"/>
      <c r="E7" s="302"/>
      <c r="F7" s="302"/>
      <c r="G7" s="302"/>
      <c r="H7" s="302"/>
      <c r="I7" s="302"/>
      <c r="J7" s="302"/>
    </row>
    <row r="8" spans="1:10" ht="25.5" customHeight="1">
      <c r="A8" s="302" t="s">
        <v>238</v>
      </c>
      <c r="B8" s="302"/>
      <c r="C8" s="302"/>
      <c r="D8" s="302"/>
      <c r="E8" s="302"/>
      <c r="F8" s="302"/>
      <c r="G8" s="302"/>
      <c r="H8" s="302"/>
      <c r="I8" s="302"/>
      <c r="J8" s="302"/>
    </row>
    <row r="9" spans="1:10" ht="25.5" customHeight="1">
      <c r="A9" s="303" t="s">
        <v>239</v>
      </c>
      <c r="B9" s="304"/>
      <c r="C9" s="304"/>
      <c r="D9" s="304"/>
      <c r="E9" s="304"/>
      <c r="F9" s="304"/>
      <c r="G9" s="304"/>
      <c r="H9" s="304"/>
      <c r="I9" s="304"/>
      <c r="J9" s="304"/>
    </row>
    <row r="10" spans="1:10" ht="27" customHeight="1">
      <c r="A10" s="305" t="s">
        <v>240</v>
      </c>
      <c r="B10" s="306"/>
      <c r="C10" s="306"/>
      <c r="D10" s="306"/>
      <c r="E10" s="306"/>
      <c r="F10" s="306"/>
      <c r="G10" s="306"/>
      <c r="H10" s="306"/>
      <c r="I10" s="306"/>
      <c r="J10" s="306"/>
    </row>
    <row r="11" spans="1:10" ht="17.25">
      <c r="A11" s="305"/>
      <c r="B11" s="306"/>
      <c r="C11" s="306"/>
      <c r="D11" s="306"/>
      <c r="E11" s="306"/>
      <c r="F11" s="306"/>
      <c r="G11" s="306"/>
      <c r="H11" s="306"/>
      <c r="I11" s="306"/>
      <c r="J11" s="306"/>
    </row>
    <row r="12" spans="1:10" ht="28.5" customHeight="1">
      <c r="A12" s="300" t="s">
        <v>241</v>
      </c>
      <c r="B12" s="300"/>
      <c r="C12" s="300"/>
    </row>
    <row r="13" spans="1:10" ht="29.25" customHeight="1">
      <c r="A13" s="307" t="s">
        <v>242</v>
      </c>
      <c r="B13" s="307"/>
      <c r="C13" s="307"/>
      <c r="D13" s="307"/>
      <c r="E13" s="307"/>
      <c r="F13" s="307"/>
      <c r="G13" s="307"/>
      <c r="H13" s="307"/>
      <c r="I13" s="307"/>
    </row>
    <row r="14" spans="1:10" ht="28.5" customHeight="1">
      <c r="A14" s="307" t="s">
        <v>243</v>
      </c>
      <c r="B14" s="307"/>
      <c r="C14" s="307"/>
      <c r="D14" s="307"/>
      <c r="E14" s="307"/>
      <c r="F14" s="307"/>
      <c r="G14" s="307"/>
      <c r="H14" s="307"/>
    </row>
    <row r="15" spans="1:10" ht="25.5" customHeight="1">
      <c r="A15" s="307" t="s">
        <v>244</v>
      </c>
      <c r="B15" s="307"/>
      <c r="C15" s="307"/>
      <c r="D15" s="307"/>
      <c r="E15" s="307"/>
      <c r="F15" s="307"/>
      <c r="G15" s="307"/>
      <c r="H15" s="307"/>
    </row>
    <row r="16" spans="1:10" ht="26.25" customHeight="1">
      <c r="A16" s="306" t="s">
        <v>245</v>
      </c>
      <c r="B16" s="306"/>
      <c r="C16" s="306"/>
      <c r="D16" s="306"/>
      <c r="E16" s="306"/>
      <c r="F16" s="306"/>
      <c r="G16" s="306"/>
      <c r="H16" s="306"/>
    </row>
    <row r="17" spans="1:8" ht="24.75" customHeight="1">
      <c r="A17" s="302" t="s">
        <v>246</v>
      </c>
      <c r="B17" s="302"/>
      <c r="C17" s="302"/>
      <c r="D17" s="302"/>
      <c r="E17" s="302"/>
      <c r="F17" s="302"/>
      <c r="G17" s="302"/>
    </row>
    <row r="18" spans="1:8" ht="24.75" customHeight="1">
      <c r="A18" s="302" t="s">
        <v>247</v>
      </c>
      <c r="B18" s="302"/>
      <c r="C18" s="302"/>
      <c r="D18" s="302"/>
      <c r="E18" s="302"/>
      <c r="F18" s="302"/>
      <c r="G18" s="302"/>
      <c r="H18" s="302"/>
    </row>
    <row r="19" spans="1:8" ht="24" customHeight="1">
      <c r="A19" s="307"/>
      <c r="B19" s="307"/>
      <c r="C19" s="307"/>
      <c r="D19" s="307"/>
      <c r="E19" s="307"/>
      <c r="F19" s="307"/>
      <c r="G19" s="307"/>
      <c r="H19" s="307"/>
    </row>
    <row r="20" spans="1:8" ht="26.25" customHeight="1">
      <c r="A20" s="307"/>
      <c r="B20" s="307"/>
      <c r="C20" s="307"/>
      <c r="D20" s="307"/>
      <c r="E20" s="307"/>
      <c r="F20" s="307"/>
      <c r="G20" s="307"/>
      <c r="H20" s="307"/>
    </row>
  </sheetData>
  <sheetProtection password="CC3D" sheet="1" objects="1" scenarios="1"/>
  <mergeCells count="15">
    <mergeCell ref="A18:H18"/>
    <mergeCell ref="A19:H19"/>
    <mergeCell ref="A20:H20"/>
    <mergeCell ref="A9:J9"/>
    <mergeCell ref="A12:C12"/>
    <mergeCell ref="A13:I13"/>
    <mergeCell ref="A14:H14"/>
    <mergeCell ref="A15:H15"/>
    <mergeCell ref="A17:G17"/>
    <mergeCell ref="A1:H1"/>
    <mergeCell ref="A3:I3"/>
    <mergeCell ref="A4:I4"/>
    <mergeCell ref="A6:C6"/>
    <mergeCell ref="A7:J7"/>
    <mergeCell ref="A8:J8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3" workbookViewId="0">
      <selection activeCell="E28" sqref="E28"/>
    </sheetView>
  </sheetViews>
  <sheetFormatPr defaultRowHeight="16.5"/>
  <cols>
    <col min="1" max="1" width="7.33203125" style="113" customWidth="1"/>
    <col min="2" max="2" width="10.21875" style="113" customWidth="1"/>
    <col min="3" max="3" width="9.6640625" style="67" customWidth="1"/>
    <col min="4" max="4" width="10" style="110" customWidth="1"/>
    <col min="5" max="5" width="9.5546875" style="111" customWidth="1"/>
    <col min="6" max="6" width="8.109375" style="111" customWidth="1"/>
    <col min="7" max="7" width="9.77734375" style="110" customWidth="1"/>
    <col min="8" max="8" width="9.6640625" style="112" customWidth="1"/>
    <col min="9" max="9" width="7.6640625" style="110" customWidth="1"/>
    <col min="10" max="16384" width="8.88671875" style="67"/>
  </cols>
  <sheetData>
    <row r="1" spans="1:9" ht="39.950000000000003" customHeight="1">
      <c r="A1" s="250" t="s">
        <v>83</v>
      </c>
      <c r="B1" s="250"/>
      <c r="C1" s="250"/>
      <c r="D1" s="250"/>
      <c r="E1" s="250"/>
      <c r="F1" s="250"/>
      <c r="G1" s="250"/>
      <c r="H1" s="250"/>
      <c r="I1" s="250"/>
    </row>
    <row r="2" spans="1:9" ht="20.25" customHeight="1" thickBot="1">
      <c r="A2" s="68" t="s">
        <v>84</v>
      </c>
      <c r="B2" s="68"/>
      <c r="C2" s="68"/>
      <c r="D2" s="69"/>
      <c r="E2" s="70"/>
      <c r="F2" s="70"/>
      <c r="G2" s="69"/>
      <c r="H2" s="251" t="s">
        <v>85</v>
      </c>
      <c r="I2" s="251"/>
    </row>
    <row r="3" spans="1:9" ht="15" customHeight="1">
      <c r="A3" s="252" t="s">
        <v>86</v>
      </c>
      <c r="B3" s="253"/>
      <c r="C3" s="254"/>
      <c r="D3" s="255" t="s">
        <v>87</v>
      </c>
      <c r="E3" s="257" t="s">
        <v>88</v>
      </c>
      <c r="F3" s="259" t="s">
        <v>89</v>
      </c>
      <c r="G3" s="260" t="s">
        <v>90</v>
      </c>
      <c r="H3" s="262" t="s">
        <v>91</v>
      </c>
      <c r="I3" s="264" t="s">
        <v>3</v>
      </c>
    </row>
    <row r="4" spans="1:9" ht="15" customHeight="1">
      <c r="A4" s="71" t="s">
        <v>4</v>
      </c>
      <c r="B4" s="72" t="s">
        <v>5</v>
      </c>
      <c r="C4" s="73" t="s">
        <v>6</v>
      </c>
      <c r="D4" s="256"/>
      <c r="E4" s="258"/>
      <c r="F4" s="258"/>
      <c r="G4" s="261"/>
      <c r="H4" s="263"/>
      <c r="I4" s="265"/>
    </row>
    <row r="5" spans="1:9" ht="17.100000000000001" customHeight="1">
      <c r="A5" s="74" t="s">
        <v>92</v>
      </c>
      <c r="B5" s="75"/>
      <c r="C5" s="75"/>
      <c r="D5" s="76">
        <f>SUM(D6,D9)</f>
        <v>3886000</v>
      </c>
      <c r="E5" s="76"/>
      <c r="F5" s="76"/>
      <c r="G5" s="77">
        <f>(D5+E5)</f>
        <v>3886000</v>
      </c>
      <c r="H5" s="76">
        <f>SUM(H6,H9)</f>
        <v>3886000</v>
      </c>
      <c r="I5" s="78">
        <f>SUM(G5-H5)</f>
        <v>0</v>
      </c>
    </row>
    <row r="6" spans="1:9" ht="17.100000000000001" customHeight="1">
      <c r="A6" s="79"/>
      <c r="B6" s="80" t="s">
        <v>92</v>
      </c>
      <c r="C6" s="75"/>
      <c r="D6" s="81">
        <f>SUM(D7,D8)</f>
        <v>3812000</v>
      </c>
      <c r="E6" s="81"/>
      <c r="F6" s="81"/>
      <c r="G6" s="82">
        <f t="shared" ref="G6:G42" si="0">SUM(D6+E6)</f>
        <v>3812000</v>
      </c>
      <c r="H6" s="81">
        <f>SUM(H7,H8)</f>
        <v>3812000</v>
      </c>
      <c r="I6" s="83">
        <f t="shared" ref="I6:I43" si="1">SUM(G6-H6)</f>
        <v>0</v>
      </c>
    </row>
    <row r="7" spans="1:9" ht="17.100000000000001" customHeight="1">
      <c r="A7" s="79"/>
      <c r="B7" s="75"/>
      <c r="C7" s="80" t="s">
        <v>93</v>
      </c>
      <c r="D7" s="81">
        <v>123000</v>
      </c>
      <c r="E7" s="84"/>
      <c r="F7" s="84"/>
      <c r="G7" s="82">
        <f t="shared" si="0"/>
        <v>123000</v>
      </c>
      <c r="H7" s="81">
        <v>123000</v>
      </c>
      <c r="I7" s="83">
        <f t="shared" si="1"/>
        <v>0</v>
      </c>
    </row>
    <row r="8" spans="1:9" ht="17.100000000000001" customHeight="1">
      <c r="A8" s="79"/>
      <c r="B8" s="75"/>
      <c r="C8" s="80" t="s">
        <v>94</v>
      </c>
      <c r="D8" s="81">
        <v>3689000</v>
      </c>
      <c r="E8" s="84"/>
      <c r="F8" s="84"/>
      <c r="G8" s="82">
        <f t="shared" si="0"/>
        <v>3689000</v>
      </c>
      <c r="H8" s="81">
        <v>3689000</v>
      </c>
      <c r="I8" s="83">
        <f t="shared" si="1"/>
        <v>0</v>
      </c>
    </row>
    <row r="9" spans="1:9" ht="17.100000000000001" customHeight="1">
      <c r="A9" s="79"/>
      <c r="B9" s="80" t="s">
        <v>95</v>
      </c>
      <c r="C9" s="75"/>
      <c r="D9" s="81">
        <f>D10</f>
        <v>74000</v>
      </c>
      <c r="E9" s="81"/>
      <c r="F9" s="81"/>
      <c r="G9" s="82">
        <f t="shared" si="0"/>
        <v>74000</v>
      </c>
      <c r="H9" s="81">
        <v>74000</v>
      </c>
      <c r="I9" s="83">
        <f t="shared" si="1"/>
        <v>0</v>
      </c>
    </row>
    <row r="10" spans="1:9" ht="17.100000000000001" customHeight="1">
      <c r="A10" s="79"/>
      <c r="B10" s="75"/>
      <c r="C10" s="80" t="s">
        <v>96</v>
      </c>
      <c r="D10" s="81">
        <v>74000</v>
      </c>
      <c r="E10" s="84"/>
      <c r="F10" s="84"/>
      <c r="G10" s="82">
        <f t="shared" si="0"/>
        <v>74000</v>
      </c>
      <c r="H10" s="81">
        <v>74000</v>
      </c>
      <c r="I10" s="83">
        <f t="shared" si="1"/>
        <v>0</v>
      </c>
    </row>
    <row r="11" spans="1:9" ht="23.25" customHeight="1">
      <c r="A11" s="188" t="s">
        <v>97</v>
      </c>
      <c r="B11" s="187"/>
      <c r="C11" s="187"/>
      <c r="D11" s="189">
        <f>SUM(D12,D16,D19)</f>
        <v>4248000</v>
      </c>
      <c r="E11" s="189">
        <f>SUM(E12,E16)</f>
        <v>362000</v>
      </c>
      <c r="F11" s="93">
        <f>F15</f>
        <v>3500000</v>
      </c>
      <c r="G11" s="190">
        <f>SUM(G12+G16+G19)</f>
        <v>1110000</v>
      </c>
      <c r="H11" s="189">
        <f>SUM(H12+H16+H19)</f>
        <v>630000</v>
      </c>
      <c r="I11" s="191">
        <f t="shared" si="1"/>
        <v>480000</v>
      </c>
    </row>
    <row r="12" spans="1:9" ht="17.100000000000001" customHeight="1">
      <c r="A12" s="79"/>
      <c r="B12" s="80" t="s">
        <v>98</v>
      </c>
      <c r="C12" s="75"/>
      <c r="D12" s="81">
        <f>SUM(D13,D14,D15)</f>
        <v>3593000</v>
      </c>
      <c r="E12" s="81">
        <f>SUM(E13,E15)</f>
        <v>7000</v>
      </c>
      <c r="F12" s="81"/>
      <c r="G12" s="82">
        <f>SUM(G13+G14+G15)</f>
        <v>100000</v>
      </c>
      <c r="H12" s="81">
        <f>SUM(H13+H14+H15)</f>
        <v>80000</v>
      </c>
      <c r="I12" s="83">
        <f t="shared" si="1"/>
        <v>20000</v>
      </c>
    </row>
    <row r="13" spans="1:9" ht="17.100000000000001" customHeight="1">
      <c r="A13" s="79"/>
      <c r="B13" s="75"/>
      <c r="C13" s="80" t="s">
        <v>99</v>
      </c>
      <c r="D13" s="81">
        <v>3000</v>
      </c>
      <c r="E13" s="84">
        <v>7000</v>
      </c>
      <c r="F13" s="84"/>
      <c r="G13" s="82">
        <f t="shared" si="0"/>
        <v>10000</v>
      </c>
      <c r="H13" s="81">
        <v>10000</v>
      </c>
      <c r="I13" s="83">
        <f t="shared" si="1"/>
        <v>0</v>
      </c>
    </row>
    <row r="14" spans="1:9" ht="21.95" customHeight="1">
      <c r="A14" s="79"/>
      <c r="B14" s="75"/>
      <c r="C14" s="184" t="s">
        <v>100</v>
      </c>
      <c r="D14" s="93">
        <v>90000</v>
      </c>
      <c r="E14" s="185"/>
      <c r="F14" s="185"/>
      <c r="G14" s="186">
        <f t="shared" si="0"/>
        <v>90000</v>
      </c>
      <c r="H14" s="93">
        <v>70000</v>
      </c>
      <c r="I14" s="94">
        <f t="shared" si="1"/>
        <v>20000</v>
      </c>
    </row>
    <row r="15" spans="1:9" ht="22.5" customHeight="1">
      <c r="A15" s="79"/>
      <c r="B15" s="75"/>
      <c r="C15" s="80" t="s">
        <v>101</v>
      </c>
      <c r="D15" s="85">
        <v>3500000</v>
      </c>
      <c r="E15" s="86">
        <v>0</v>
      </c>
      <c r="F15" s="86">
        <v>3500000</v>
      </c>
      <c r="G15" s="87">
        <v>0</v>
      </c>
      <c r="H15" s="88">
        <v>0</v>
      </c>
      <c r="I15" s="83">
        <f t="shared" si="1"/>
        <v>0</v>
      </c>
    </row>
    <row r="16" spans="1:9" ht="15" customHeight="1">
      <c r="A16" s="79"/>
      <c r="B16" s="80" t="s">
        <v>102</v>
      </c>
      <c r="C16" s="75"/>
      <c r="D16" s="81"/>
      <c r="E16" s="81">
        <f>SUM(E17,E18)</f>
        <v>355000</v>
      </c>
      <c r="F16" s="81"/>
      <c r="G16" s="82">
        <f>SUM(G17:G18)</f>
        <v>355000</v>
      </c>
      <c r="H16" s="81">
        <f>H17+H18</f>
        <v>65000</v>
      </c>
      <c r="I16" s="83">
        <f t="shared" si="1"/>
        <v>290000</v>
      </c>
    </row>
    <row r="17" spans="1:9" ht="15" customHeight="1">
      <c r="A17" s="79"/>
      <c r="B17" s="75"/>
      <c r="C17" s="80" t="s">
        <v>103</v>
      </c>
      <c r="D17" s="81"/>
      <c r="E17" s="84">
        <v>5000</v>
      </c>
      <c r="F17" s="84"/>
      <c r="G17" s="82">
        <f t="shared" si="0"/>
        <v>5000</v>
      </c>
      <c r="H17" s="81">
        <v>5000</v>
      </c>
      <c r="I17" s="83">
        <f t="shared" si="1"/>
        <v>0</v>
      </c>
    </row>
    <row r="18" spans="1:9" ht="15" customHeight="1">
      <c r="A18" s="79"/>
      <c r="B18" s="75"/>
      <c r="C18" s="184" t="s">
        <v>104</v>
      </c>
      <c r="D18" s="93"/>
      <c r="E18" s="185">
        <v>350000</v>
      </c>
      <c r="F18" s="185"/>
      <c r="G18" s="186">
        <f t="shared" si="0"/>
        <v>350000</v>
      </c>
      <c r="H18" s="93">
        <v>60000</v>
      </c>
      <c r="I18" s="94">
        <f t="shared" si="1"/>
        <v>290000</v>
      </c>
    </row>
    <row r="19" spans="1:9" ht="15" customHeight="1">
      <c r="A19" s="79"/>
      <c r="B19" s="89" t="s">
        <v>105</v>
      </c>
      <c r="C19" s="90"/>
      <c r="D19" s="91">
        <f>SUM(D20,D22)</f>
        <v>655000</v>
      </c>
      <c r="E19" s="91"/>
      <c r="F19" s="91"/>
      <c r="G19" s="92">
        <f t="shared" si="0"/>
        <v>655000</v>
      </c>
      <c r="H19" s="93">
        <v>485000</v>
      </c>
      <c r="I19" s="94">
        <f t="shared" si="1"/>
        <v>170000</v>
      </c>
    </row>
    <row r="20" spans="1:9" ht="15" customHeight="1">
      <c r="A20" s="79"/>
      <c r="B20" s="80"/>
      <c r="C20" s="187" t="s">
        <v>106</v>
      </c>
      <c r="D20" s="93">
        <v>600000</v>
      </c>
      <c r="E20" s="93"/>
      <c r="F20" s="93"/>
      <c r="G20" s="186">
        <f>SUM(D20:E20)</f>
        <v>600000</v>
      </c>
      <c r="H20" s="93">
        <v>430000</v>
      </c>
      <c r="I20" s="94">
        <f t="shared" si="1"/>
        <v>170000</v>
      </c>
    </row>
    <row r="21" spans="1:9" ht="16.5" customHeight="1">
      <c r="A21" s="79"/>
      <c r="B21" s="80"/>
      <c r="C21" s="95" t="s">
        <v>107</v>
      </c>
      <c r="D21" s="96">
        <v>0</v>
      </c>
      <c r="E21" s="96"/>
      <c r="F21" s="96"/>
      <c r="G21" s="87">
        <v>0</v>
      </c>
      <c r="H21" s="96">
        <v>0</v>
      </c>
      <c r="I21" s="83">
        <f t="shared" si="1"/>
        <v>0</v>
      </c>
    </row>
    <row r="22" spans="1:9" ht="15" customHeight="1">
      <c r="A22" s="79"/>
      <c r="B22" s="75"/>
      <c r="C22" s="80" t="s">
        <v>108</v>
      </c>
      <c r="D22" s="81">
        <v>55000</v>
      </c>
      <c r="E22" s="84"/>
      <c r="F22" s="84"/>
      <c r="G22" s="82">
        <f t="shared" si="0"/>
        <v>55000</v>
      </c>
      <c r="H22" s="81">
        <v>55000</v>
      </c>
      <c r="I22" s="83">
        <f t="shared" si="1"/>
        <v>0</v>
      </c>
    </row>
    <row r="23" spans="1:9" ht="24.75" customHeight="1">
      <c r="A23" s="74" t="s">
        <v>109</v>
      </c>
      <c r="B23" s="75"/>
      <c r="C23" s="75"/>
      <c r="D23" s="76">
        <f>SUM(D24,D26,D29)</f>
        <v>100000</v>
      </c>
      <c r="E23" s="76"/>
      <c r="F23" s="76"/>
      <c r="G23" s="77">
        <f t="shared" si="0"/>
        <v>100000</v>
      </c>
      <c r="H23" s="76">
        <f>H24+H26+H29</f>
        <v>100000</v>
      </c>
      <c r="I23" s="78">
        <f t="shared" si="1"/>
        <v>0</v>
      </c>
    </row>
    <row r="24" spans="1:9" ht="16.5" customHeight="1">
      <c r="A24" s="79"/>
      <c r="B24" s="80" t="s">
        <v>110</v>
      </c>
      <c r="C24" s="75"/>
      <c r="D24" s="81">
        <f>D25</f>
        <v>17000</v>
      </c>
      <c r="E24" s="81"/>
      <c r="F24" s="81"/>
      <c r="G24" s="82">
        <f t="shared" si="0"/>
        <v>17000</v>
      </c>
      <c r="H24" s="81">
        <v>17000</v>
      </c>
      <c r="I24" s="83">
        <f t="shared" si="1"/>
        <v>0</v>
      </c>
    </row>
    <row r="25" spans="1:9" ht="15" customHeight="1">
      <c r="A25" s="79"/>
      <c r="B25" s="75"/>
      <c r="C25" s="80" t="s">
        <v>111</v>
      </c>
      <c r="D25" s="81">
        <v>17000</v>
      </c>
      <c r="E25" s="84"/>
      <c r="F25" s="84"/>
      <c r="G25" s="82">
        <f t="shared" si="0"/>
        <v>17000</v>
      </c>
      <c r="H25" s="81">
        <v>17000</v>
      </c>
      <c r="I25" s="83">
        <f t="shared" si="1"/>
        <v>0</v>
      </c>
    </row>
    <row r="26" spans="1:9" ht="15" customHeight="1">
      <c r="A26" s="79"/>
      <c r="B26" s="80" t="s">
        <v>112</v>
      </c>
      <c r="C26" s="75"/>
      <c r="D26" s="81">
        <f>SUM(D27,D28)</f>
        <v>77000</v>
      </c>
      <c r="E26" s="81"/>
      <c r="F26" s="81"/>
      <c r="G26" s="82">
        <f t="shared" si="0"/>
        <v>77000</v>
      </c>
      <c r="H26" s="81">
        <f>H27+H28</f>
        <v>77000</v>
      </c>
      <c r="I26" s="83">
        <f t="shared" si="1"/>
        <v>0</v>
      </c>
    </row>
    <row r="27" spans="1:9" ht="15" customHeight="1">
      <c r="A27" s="79"/>
      <c r="B27" s="75"/>
      <c r="C27" s="80" t="s">
        <v>113</v>
      </c>
      <c r="D27" s="81">
        <v>2000</v>
      </c>
      <c r="E27" s="84"/>
      <c r="F27" s="84"/>
      <c r="G27" s="82">
        <f t="shared" si="0"/>
        <v>2000</v>
      </c>
      <c r="H27" s="81">
        <v>2000</v>
      </c>
      <c r="I27" s="83">
        <f t="shared" si="1"/>
        <v>0</v>
      </c>
    </row>
    <row r="28" spans="1:9" ht="19.5" customHeight="1">
      <c r="A28" s="79"/>
      <c r="B28" s="75"/>
      <c r="C28" s="80" t="s">
        <v>114</v>
      </c>
      <c r="D28" s="81">
        <v>75000</v>
      </c>
      <c r="E28" s="84"/>
      <c r="F28" s="84"/>
      <c r="G28" s="82">
        <f t="shared" si="0"/>
        <v>75000</v>
      </c>
      <c r="H28" s="81">
        <v>75000</v>
      </c>
      <c r="I28" s="83">
        <f t="shared" si="1"/>
        <v>0</v>
      </c>
    </row>
    <row r="29" spans="1:9" ht="21.95" customHeight="1">
      <c r="A29" s="79"/>
      <c r="B29" s="80" t="s">
        <v>115</v>
      </c>
      <c r="C29" s="75"/>
      <c r="D29" s="81">
        <f>SUM(D30:D31)</f>
        <v>6000</v>
      </c>
      <c r="E29" s="81"/>
      <c r="F29" s="81"/>
      <c r="G29" s="82">
        <f t="shared" si="0"/>
        <v>6000</v>
      </c>
      <c r="H29" s="81">
        <f>H30+H31</f>
        <v>6000</v>
      </c>
      <c r="I29" s="83">
        <f t="shared" si="1"/>
        <v>0</v>
      </c>
    </row>
    <row r="30" spans="1:9" ht="15.75" customHeight="1">
      <c r="A30" s="79"/>
      <c r="B30" s="75"/>
      <c r="C30" s="80" t="s">
        <v>116</v>
      </c>
      <c r="D30" s="81">
        <v>3000</v>
      </c>
      <c r="E30" s="84"/>
      <c r="F30" s="84"/>
      <c r="G30" s="82">
        <f t="shared" si="0"/>
        <v>3000</v>
      </c>
      <c r="H30" s="81">
        <v>3000</v>
      </c>
      <c r="I30" s="83">
        <f t="shared" si="1"/>
        <v>0</v>
      </c>
    </row>
    <row r="31" spans="1:9" ht="18.75" customHeight="1">
      <c r="A31" s="79"/>
      <c r="B31" s="75"/>
      <c r="C31" s="80" t="s">
        <v>115</v>
      </c>
      <c r="D31" s="84">
        <v>3000</v>
      </c>
      <c r="E31" s="84"/>
      <c r="F31" s="84"/>
      <c r="G31" s="82">
        <f t="shared" si="0"/>
        <v>3000</v>
      </c>
      <c r="H31" s="84">
        <v>3000</v>
      </c>
      <c r="I31" s="83">
        <f t="shared" si="1"/>
        <v>0</v>
      </c>
    </row>
    <row r="32" spans="1:9" ht="15" customHeight="1">
      <c r="A32" s="188" t="s">
        <v>117</v>
      </c>
      <c r="B32" s="187"/>
      <c r="C32" s="187"/>
      <c r="D32" s="189">
        <f>SUM(D33,D35)</f>
        <v>36000</v>
      </c>
      <c r="E32" s="189">
        <f>E33</f>
        <v>82000</v>
      </c>
      <c r="F32" s="189"/>
      <c r="G32" s="190">
        <f t="shared" si="0"/>
        <v>118000</v>
      </c>
      <c r="H32" s="189">
        <f>H33+H35</f>
        <v>98000</v>
      </c>
      <c r="I32" s="191">
        <f t="shared" si="1"/>
        <v>20000</v>
      </c>
    </row>
    <row r="33" spans="1:9" ht="15.75" customHeight="1">
      <c r="A33" s="79"/>
      <c r="B33" s="80" t="s">
        <v>118</v>
      </c>
      <c r="C33" s="75"/>
      <c r="D33" s="81">
        <f>D34</f>
        <v>30000</v>
      </c>
      <c r="E33" s="81">
        <f>E34</f>
        <v>82000</v>
      </c>
      <c r="F33" s="81"/>
      <c r="G33" s="82">
        <f t="shared" si="0"/>
        <v>112000</v>
      </c>
      <c r="H33" s="81">
        <f>H34</f>
        <v>92000</v>
      </c>
      <c r="I33" s="83">
        <f t="shared" si="1"/>
        <v>20000</v>
      </c>
    </row>
    <row r="34" spans="1:9" ht="13.5" customHeight="1">
      <c r="A34" s="79"/>
      <c r="B34" s="75"/>
      <c r="C34" s="184" t="s">
        <v>119</v>
      </c>
      <c r="D34" s="93">
        <v>30000</v>
      </c>
      <c r="E34" s="185">
        <v>82000</v>
      </c>
      <c r="F34" s="185"/>
      <c r="G34" s="186">
        <f t="shared" si="0"/>
        <v>112000</v>
      </c>
      <c r="H34" s="93">
        <v>92000</v>
      </c>
      <c r="I34" s="94">
        <f t="shared" si="1"/>
        <v>20000</v>
      </c>
    </row>
    <row r="35" spans="1:9" ht="15.75" customHeight="1">
      <c r="A35" s="79"/>
      <c r="B35" s="80" t="s">
        <v>120</v>
      </c>
      <c r="C35" s="75"/>
      <c r="D35" s="81">
        <f>D36</f>
        <v>6000</v>
      </c>
      <c r="E35" s="81"/>
      <c r="F35" s="81"/>
      <c r="G35" s="82">
        <f t="shared" si="0"/>
        <v>6000</v>
      </c>
      <c r="H35" s="81">
        <v>6000</v>
      </c>
      <c r="I35" s="83">
        <f t="shared" si="1"/>
        <v>0</v>
      </c>
    </row>
    <row r="36" spans="1:9" ht="15" customHeight="1">
      <c r="A36" s="79"/>
      <c r="B36" s="75"/>
      <c r="C36" s="80" t="s">
        <v>121</v>
      </c>
      <c r="D36" s="81">
        <v>6000</v>
      </c>
      <c r="E36" s="84"/>
      <c r="F36" s="84"/>
      <c r="G36" s="82">
        <f t="shared" si="0"/>
        <v>6000</v>
      </c>
      <c r="H36" s="81">
        <v>6000</v>
      </c>
      <c r="I36" s="83">
        <f t="shared" si="1"/>
        <v>0</v>
      </c>
    </row>
    <row r="37" spans="1:9" ht="21.75" customHeight="1">
      <c r="A37" s="97" t="s">
        <v>122</v>
      </c>
      <c r="B37" s="75"/>
      <c r="C37" s="75"/>
      <c r="D37" s="98"/>
      <c r="E37" s="76">
        <f>E38</f>
        <v>3606000</v>
      </c>
      <c r="F37" s="76"/>
      <c r="G37" s="77">
        <f t="shared" si="0"/>
        <v>3606000</v>
      </c>
      <c r="H37" s="76">
        <f>H38</f>
        <v>3606000</v>
      </c>
      <c r="I37" s="78">
        <f t="shared" si="1"/>
        <v>0</v>
      </c>
    </row>
    <row r="38" spans="1:9" ht="21.75" customHeight="1">
      <c r="A38" s="79"/>
      <c r="B38" s="80" t="s">
        <v>123</v>
      </c>
      <c r="C38" s="75"/>
      <c r="D38" s="76"/>
      <c r="E38" s="81">
        <f>SUM(E39:E41)</f>
        <v>3606000</v>
      </c>
      <c r="F38" s="81"/>
      <c r="G38" s="82">
        <f t="shared" si="0"/>
        <v>3606000</v>
      </c>
      <c r="H38" s="81">
        <v>3606000</v>
      </c>
      <c r="I38" s="83">
        <f t="shared" si="1"/>
        <v>0</v>
      </c>
    </row>
    <row r="39" spans="1:9" ht="22.5" customHeight="1">
      <c r="A39" s="79"/>
      <c r="B39" s="75"/>
      <c r="C39" s="80" t="s">
        <v>124</v>
      </c>
      <c r="D39" s="88"/>
      <c r="E39" s="84">
        <v>1500000</v>
      </c>
      <c r="F39" s="84"/>
      <c r="G39" s="82">
        <f t="shared" si="0"/>
        <v>1500000</v>
      </c>
      <c r="H39" s="99">
        <v>1500000</v>
      </c>
      <c r="I39" s="83">
        <f t="shared" si="1"/>
        <v>0</v>
      </c>
    </row>
    <row r="40" spans="1:9" ht="22.5" customHeight="1">
      <c r="A40" s="79"/>
      <c r="B40" s="75"/>
      <c r="C40" s="80" t="s">
        <v>125</v>
      </c>
      <c r="D40" s="81"/>
      <c r="E40" s="84">
        <v>106000</v>
      </c>
      <c r="F40" s="84"/>
      <c r="G40" s="82">
        <f t="shared" si="0"/>
        <v>106000</v>
      </c>
      <c r="H40" s="81">
        <v>106000</v>
      </c>
      <c r="I40" s="83">
        <f t="shared" si="1"/>
        <v>0</v>
      </c>
    </row>
    <row r="41" spans="1:9" ht="22.5" customHeight="1">
      <c r="A41" s="79"/>
      <c r="B41" s="75"/>
      <c r="C41" s="80" t="s">
        <v>126</v>
      </c>
      <c r="D41" s="88"/>
      <c r="E41" s="84">
        <v>2000000</v>
      </c>
      <c r="F41" s="84"/>
      <c r="G41" s="82">
        <f t="shared" si="0"/>
        <v>2000000</v>
      </c>
      <c r="H41" s="99">
        <v>2000000</v>
      </c>
      <c r="I41" s="83">
        <f t="shared" si="1"/>
        <v>0</v>
      </c>
    </row>
    <row r="42" spans="1:9" ht="16.5" customHeight="1" thickBot="1">
      <c r="A42" s="243" t="s">
        <v>13</v>
      </c>
      <c r="B42" s="244"/>
      <c r="C42" s="245"/>
      <c r="D42" s="100">
        <v>430000</v>
      </c>
      <c r="E42" s="101">
        <v>50000</v>
      </c>
      <c r="F42" s="101"/>
      <c r="G42" s="102">
        <f t="shared" si="0"/>
        <v>480000</v>
      </c>
      <c r="H42" s="103">
        <v>480000</v>
      </c>
      <c r="I42" s="104">
        <f t="shared" si="1"/>
        <v>0</v>
      </c>
    </row>
    <row r="43" spans="1:9" ht="20.100000000000001" customHeight="1" thickTop="1" thickBot="1">
      <c r="A43" s="246" t="s">
        <v>14</v>
      </c>
      <c r="B43" s="247"/>
      <c r="C43" s="248"/>
      <c r="D43" s="105">
        <f>SUM(D5,D11,D23,D32,D37,D42)</f>
        <v>8700000</v>
      </c>
      <c r="E43" s="106">
        <f>SUM(E11,E32,E37,E42)</f>
        <v>4100000</v>
      </c>
      <c r="F43" s="107">
        <v>3500000</v>
      </c>
      <c r="G43" s="108">
        <f>D43+E43-F43</f>
        <v>9300000</v>
      </c>
      <c r="H43" s="105">
        <f>(H5+H11+H23+H32+H37+H42)</f>
        <v>8800000</v>
      </c>
      <c r="I43" s="109">
        <f t="shared" si="1"/>
        <v>500000</v>
      </c>
    </row>
    <row r="45" spans="1:9">
      <c r="A45" s="249"/>
      <c r="B45" s="249"/>
    </row>
  </sheetData>
  <sheetProtection password="CC3D" sheet="1" objects="1" scenarios="1"/>
  <mergeCells count="12">
    <mergeCell ref="A42:C42"/>
    <mergeCell ref="A43:C43"/>
    <mergeCell ref="A45:B45"/>
    <mergeCell ref="A1:I1"/>
    <mergeCell ref="H2:I2"/>
    <mergeCell ref="A3:C3"/>
    <mergeCell ref="D3:D4"/>
    <mergeCell ref="E3:E4"/>
    <mergeCell ref="F3:F4"/>
    <mergeCell ref="G3:G4"/>
    <mergeCell ref="H3:H4"/>
    <mergeCell ref="I3:I4"/>
  </mergeCells>
  <phoneticPr fontId="4" type="noConversion"/>
  <pageMargins left="0.1" right="0.1" top="0.15" bottom="0.15" header="0.15748031496063" footer="0.31496062992126"/>
  <pageSetup paperSize="9" orientation="portrait" useFirstPageNumber="1" horizontalDpi="1200" verticalDpi="1200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opLeftCell="A40" workbookViewId="0">
      <selection activeCell="F54" sqref="F54"/>
    </sheetView>
  </sheetViews>
  <sheetFormatPr defaultRowHeight="16.5"/>
  <cols>
    <col min="1" max="1" width="8.21875" style="67" customWidth="1"/>
    <col min="2" max="2" width="8.33203125" style="67" customWidth="1"/>
    <col min="3" max="3" width="10.109375" style="67" customWidth="1"/>
    <col min="4" max="4" width="10.33203125" style="67" customWidth="1"/>
    <col min="5" max="5" width="9.5546875" style="156" customWidth="1"/>
    <col min="6" max="6" width="9.33203125" style="156" customWidth="1"/>
    <col min="7" max="7" width="9.21875" style="157" customWidth="1"/>
    <col min="8" max="8" width="9.21875" style="158" customWidth="1"/>
    <col min="9" max="9" width="7.88671875" style="158" customWidth="1"/>
    <col min="10" max="16384" width="8.88671875" style="67"/>
  </cols>
  <sheetData>
    <row r="1" spans="1:9" ht="21" customHeight="1" thickBot="1">
      <c r="A1" s="266" t="s">
        <v>127</v>
      </c>
      <c r="B1" s="266"/>
      <c r="C1" s="266"/>
      <c r="D1" s="266"/>
      <c r="E1" s="266"/>
      <c r="F1" s="266"/>
      <c r="G1" s="266"/>
      <c r="H1" s="266"/>
      <c r="I1" s="266"/>
    </row>
    <row r="2" spans="1:9" ht="13.5" customHeight="1">
      <c r="A2" s="252" t="s">
        <v>86</v>
      </c>
      <c r="B2" s="253"/>
      <c r="C2" s="254"/>
      <c r="D2" s="267" t="s">
        <v>87</v>
      </c>
      <c r="E2" s="268" t="s">
        <v>88</v>
      </c>
      <c r="F2" s="270" t="s">
        <v>89</v>
      </c>
      <c r="G2" s="270" t="s">
        <v>128</v>
      </c>
      <c r="H2" s="267" t="s">
        <v>129</v>
      </c>
      <c r="I2" s="267" t="s">
        <v>3</v>
      </c>
    </row>
    <row r="3" spans="1:9" ht="13.5" customHeight="1">
      <c r="A3" s="114" t="s">
        <v>4</v>
      </c>
      <c r="B3" s="73" t="s">
        <v>5</v>
      </c>
      <c r="C3" s="73" t="s">
        <v>6</v>
      </c>
      <c r="D3" s="256"/>
      <c r="E3" s="269"/>
      <c r="F3" s="269"/>
      <c r="G3" s="269"/>
      <c r="H3" s="256"/>
      <c r="I3" s="256"/>
    </row>
    <row r="4" spans="1:9">
      <c r="A4" s="203" t="s">
        <v>130</v>
      </c>
      <c r="B4" s="196"/>
      <c r="C4" s="196"/>
      <c r="D4" s="197">
        <f>SUM(D5+D14)</f>
        <v>2223000</v>
      </c>
      <c r="E4" s="212"/>
      <c r="F4" s="212"/>
      <c r="G4" s="197">
        <f>G5+G14</f>
        <v>2223000</v>
      </c>
      <c r="H4" s="197">
        <f>SUM(H5+H14)</f>
        <v>2179000</v>
      </c>
      <c r="I4" s="198">
        <f>G4-H4</f>
        <v>44000</v>
      </c>
    </row>
    <row r="5" spans="1:9">
      <c r="A5" s="115"/>
      <c r="B5" s="116" t="s">
        <v>131</v>
      </c>
      <c r="C5" s="117"/>
      <c r="D5" s="84">
        <f>SUM(D6:D13)</f>
        <v>1578000</v>
      </c>
      <c r="E5" s="118"/>
      <c r="F5" s="118"/>
      <c r="G5" s="84">
        <f>SUM(G6:G13)</f>
        <v>1578000</v>
      </c>
      <c r="H5" s="84">
        <v>1534000</v>
      </c>
      <c r="I5" s="119">
        <f t="shared" ref="I5:I74" si="0">G5-H5</f>
        <v>44000</v>
      </c>
    </row>
    <row r="6" spans="1:9">
      <c r="A6" s="115"/>
      <c r="B6" s="117"/>
      <c r="C6" s="120" t="s">
        <v>132</v>
      </c>
      <c r="D6" s="84">
        <v>553000</v>
      </c>
      <c r="E6" s="121"/>
      <c r="F6" s="121"/>
      <c r="G6" s="84">
        <f t="shared" ref="G6:G13" si="1">D6</f>
        <v>553000</v>
      </c>
      <c r="H6" s="84">
        <v>553000</v>
      </c>
      <c r="I6" s="119">
        <f t="shared" si="0"/>
        <v>0</v>
      </c>
    </row>
    <row r="7" spans="1:9">
      <c r="A7" s="115"/>
      <c r="B7" s="117"/>
      <c r="C7" s="120" t="s">
        <v>133</v>
      </c>
      <c r="D7" s="84">
        <v>230000</v>
      </c>
      <c r="E7" s="121"/>
      <c r="F7" s="121"/>
      <c r="G7" s="84">
        <f t="shared" si="1"/>
        <v>230000</v>
      </c>
      <c r="H7" s="84">
        <v>230000</v>
      </c>
      <c r="I7" s="119">
        <f t="shared" si="0"/>
        <v>0</v>
      </c>
    </row>
    <row r="8" spans="1:9">
      <c r="A8" s="115"/>
      <c r="B8" s="117"/>
      <c r="C8" s="120" t="s">
        <v>134</v>
      </c>
      <c r="D8" s="84">
        <v>230000</v>
      </c>
      <c r="E8" s="121"/>
      <c r="F8" s="121"/>
      <c r="G8" s="84">
        <f t="shared" si="1"/>
        <v>230000</v>
      </c>
      <c r="H8" s="84">
        <v>230000</v>
      </c>
      <c r="I8" s="119">
        <f t="shared" si="0"/>
        <v>0</v>
      </c>
    </row>
    <row r="9" spans="1:9" ht="16.5" customHeight="1">
      <c r="A9" s="115"/>
      <c r="B9" s="117"/>
      <c r="C9" s="120" t="s">
        <v>135</v>
      </c>
      <c r="D9" s="84">
        <v>100000</v>
      </c>
      <c r="E9" s="121"/>
      <c r="F9" s="121"/>
      <c r="G9" s="84">
        <f t="shared" si="1"/>
        <v>100000</v>
      </c>
      <c r="H9" s="84">
        <v>100000</v>
      </c>
      <c r="I9" s="119">
        <f t="shared" si="0"/>
        <v>0</v>
      </c>
    </row>
    <row r="10" spans="1:9">
      <c r="A10" s="115"/>
      <c r="B10" s="117"/>
      <c r="C10" s="192" t="s">
        <v>136</v>
      </c>
      <c r="D10" s="185">
        <v>384000</v>
      </c>
      <c r="E10" s="193"/>
      <c r="F10" s="193"/>
      <c r="G10" s="185">
        <f t="shared" si="1"/>
        <v>384000</v>
      </c>
      <c r="H10" s="185">
        <v>340000</v>
      </c>
      <c r="I10" s="194">
        <f t="shared" si="0"/>
        <v>44000</v>
      </c>
    </row>
    <row r="11" spans="1:9">
      <c r="A11" s="115"/>
      <c r="B11" s="117"/>
      <c r="C11" s="120" t="s">
        <v>137</v>
      </c>
      <c r="D11" s="84">
        <v>8000</v>
      </c>
      <c r="E11" s="121"/>
      <c r="F11" s="121"/>
      <c r="G11" s="84">
        <f t="shared" si="1"/>
        <v>8000</v>
      </c>
      <c r="H11" s="84">
        <v>8000</v>
      </c>
      <c r="I11" s="119">
        <f t="shared" si="0"/>
        <v>0</v>
      </c>
    </row>
    <row r="12" spans="1:9">
      <c r="A12" s="115"/>
      <c r="B12" s="117"/>
      <c r="C12" s="120" t="s">
        <v>138</v>
      </c>
      <c r="D12" s="86">
        <v>0</v>
      </c>
      <c r="E12" s="121"/>
      <c r="F12" s="121"/>
      <c r="G12" s="86">
        <f t="shared" si="1"/>
        <v>0</v>
      </c>
      <c r="H12" s="86">
        <v>0</v>
      </c>
      <c r="I12" s="119">
        <f t="shared" si="0"/>
        <v>0</v>
      </c>
    </row>
    <row r="13" spans="1:9">
      <c r="A13" s="115"/>
      <c r="B13" s="117"/>
      <c r="C13" s="120" t="s">
        <v>139</v>
      </c>
      <c r="D13" s="84">
        <v>73000</v>
      </c>
      <c r="E13" s="121"/>
      <c r="F13" s="121"/>
      <c r="G13" s="84">
        <f t="shared" si="1"/>
        <v>73000</v>
      </c>
      <c r="H13" s="84">
        <v>73000</v>
      </c>
      <c r="I13" s="119">
        <f t="shared" si="0"/>
        <v>0</v>
      </c>
    </row>
    <row r="14" spans="1:9" ht="14.25" customHeight="1">
      <c r="A14" s="115"/>
      <c r="B14" s="116" t="s">
        <v>16</v>
      </c>
      <c r="C14" s="117"/>
      <c r="D14" s="84">
        <f>SUM(D15:D21)</f>
        <v>645000</v>
      </c>
      <c r="E14" s="118"/>
      <c r="F14" s="118"/>
      <c r="G14" s="84">
        <f>SUM(G15:G21)</f>
        <v>645000</v>
      </c>
      <c r="H14" s="84">
        <f>SUM(H15:H21)</f>
        <v>645000</v>
      </c>
      <c r="I14" s="119">
        <f t="shared" si="0"/>
        <v>0</v>
      </c>
    </row>
    <row r="15" spans="1:9">
      <c r="A15" s="115"/>
      <c r="B15" s="117"/>
      <c r="C15" s="120" t="s">
        <v>140</v>
      </c>
      <c r="D15" s="84">
        <v>257000</v>
      </c>
      <c r="E15" s="121"/>
      <c r="F15" s="121"/>
      <c r="G15" s="84">
        <f t="shared" ref="G15:G21" si="2">D15</f>
        <v>257000</v>
      </c>
      <c r="H15" s="84">
        <v>257000</v>
      </c>
      <c r="I15" s="119">
        <f t="shared" si="0"/>
        <v>0</v>
      </c>
    </row>
    <row r="16" spans="1:9">
      <c r="A16" s="115"/>
      <c r="B16" s="117"/>
      <c r="C16" s="120" t="s">
        <v>141</v>
      </c>
      <c r="D16" s="84">
        <v>130000</v>
      </c>
      <c r="E16" s="121"/>
      <c r="F16" s="121"/>
      <c r="G16" s="84">
        <f t="shared" si="2"/>
        <v>130000</v>
      </c>
      <c r="H16" s="84">
        <v>130000</v>
      </c>
      <c r="I16" s="119">
        <f t="shared" si="0"/>
        <v>0</v>
      </c>
    </row>
    <row r="17" spans="1:9">
      <c r="A17" s="115"/>
      <c r="B17" s="117"/>
      <c r="C17" s="120" t="s">
        <v>142</v>
      </c>
      <c r="D17" s="84">
        <v>128000</v>
      </c>
      <c r="E17" s="121"/>
      <c r="F17" s="121"/>
      <c r="G17" s="84">
        <f t="shared" si="2"/>
        <v>128000</v>
      </c>
      <c r="H17" s="84">
        <v>128000</v>
      </c>
      <c r="I17" s="119">
        <f t="shared" si="0"/>
        <v>0</v>
      </c>
    </row>
    <row r="18" spans="1:9">
      <c r="A18" s="115"/>
      <c r="B18" s="117"/>
      <c r="C18" s="120" t="s">
        <v>143</v>
      </c>
      <c r="D18" s="84">
        <v>53000</v>
      </c>
      <c r="E18" s="121"/>
      <c r="F18" s="121"/>
      <c r="G18" s="84">
        <f t="shared" si="2"/>
        <v>53000</v>
      </c>
      <c r="H18" s="84">
        <v>53000</v>
      </c>
      <c r="I18" s="119">
        <f t="shared" si="0"/>
        <v>0</v>
      </c>
    </row>
    <row r="19" spans="1:9" ht="16.149999999999999" customHeight="1">
      <c r="A19" s="115"/>
      <c r="B19" s="117"/>
      <c r="C19" s="120" t="s">
        <v>144</v>
      </c>
      <c r="D19" s="84">
        <v>59000</v>
      </c>
      <c r="E19" s="121"/>
      <c r="F19" s="121"/>
      <c r="G19" s="84">
        <f t="shared" si="2"/>
        <v>59000</v>
      </c>
      <c r="H19" s="84">
        <v>59000</v>
      </c>
      <c r="I19" s="119">
        <f t="shared" si="0"/>
        <v>0</v>
      </c>
    </row>
    <row r="20" spans="1:9" ht="16.149999999999999" customHeight="1">
      <c r="A20" s="115"/>
      <c r="B20" s="117"/>
      <c r="C20" s="120" t="s">
        <v>145</v>
      </c>
      <c r="D20" s="84">
        <v>8000</v>
      </c>
      <c r="E20" s="121"/>
      <c r="F20" s="121"/>
      <c r="G20" s="84">
        <f t="shared" si="2"/>
        <v>8000</v>
      </c>
      <c r="H20" s="84">
        <v>8000</v>
      </c>
      <c r="I20" s="119">
        <f t="shared" si="0"/>
        <v>0</v>
      </c>
    </row>
    <row r="21" spans="1:9" ht="16.149999999999999" customHeight="1">
      <c r="A21" s="115"/>
      <c r="B21" s="117"/>
      <c r="C21" s="120" t="s">
        <v>146</v>
      </c>
      <c r="D21" s="84">
        <v>10000</v>
      </c>
      <c r="E21" s="121"/>
      <c r="F21" s="121"/>
      <c r="G21" s="84">
        <f t="shared" si="2"/>
        <v>10000</v>
      </c>
      <c r="H21" s="84">
        <v>10000</v>
      </c>
      <c r="I21" s="119">
        <f t="shared" si="0"/>
        <v>0</v>
      </c>
    </row>
    <row r="22" spans="1:9" ht="18" customHeight="1">
      <c r="A22" s="195" t="s">
        <v>17</v>
      </c>
      <c r="B22" s="196"/>
      <c r="C22" s="196"/>
      <c r="D22" s="197">
        <f>D23+D30+D40</f>
        <v>1036000</v>
      </c>
      <c r="E22" s="189">
        <v>4000</v>
      </c>
      <c r="F22" s="189"/>
      <c r="G22" s="197">
        <f>G23+G30+G40</f>
        <v>1040000</v>
      </c>
      <c r="H22" s="197">
        <f>SUM(H23+H30+H40)</f>
        <v>1025000</v>
      </c>
      <c r="I22" s="198">
        <f t="shared" si="0"/>
        <v>15000</v>
      </c>
    </row>
    <row r="23" spans="1:9" ht="16.149999999999999" customHeight="1">
      <c r="A23" s="115"/>
      <c r="B23" s="116" t="s">
        <v>18</v>
      </c>
      <c r="C23" s="117"/>
      <c r="D23" s="84">
        <f>SUM(D24:D29)</f>
        <v>241500</v>
      </c>
      <c r="E23" s="118"/>
      <c r="F23" s="118"/>
      <c r="G23" s="84">
        <f>SUM(G24:G29)</f>
        <v>241500</v>
      </c>
      <c r="H23" s="84">
        <v>241500</v>
      </c>
      <c r="I23" s="119">
        <f t="shared" si="0"/>
        <v>0</v>
      </c>
    </row>
    <row r="24" spans="1:9" ht="16.149999999999999" customHeight="1">
      <c r="A24" s="115"/>
      <c r="B24" s="117"/>
      <c r="C24" s="120" t="s">
        <v>147</v>
      </c>
      <c r="D24" s="84">
        <v>110000</v>
      </c>
      <c r="E24" s="121"/>
      <c r="F24" s="121"/>
      <c r="G24" s="84">
        <f t="shared" ref="G24:G29" si="3">D24</f>
        <v>110000</v>
      </c>
      <c r="H24" s="84">
        <v>110000</v>
      </c>
      <c r="I24" s="119">
        <f t="shared" si="0"/>
        <v>0</v>
      </c>
    </row>
    <row r="25" spans="1:9" ht="16.149999999999999" customHeight="1">
      <c r="A25" s="115"/>
      <c r="B25" s="117"/>
      <c r="C25" s="120" t="s">
        <v>148</v>
      </c>
      <c r="D25" s="84">
        <v>5000</v>
      </c>
      <c r="E25" s="121"/>
      <c r="F25" s="121"/>
      <c r="G25" s="84">
        <f t="shared" si="3"/>
        <v>5000</v>
      </c>
      <c r="H25" s="84">
        <v>5000</v>
      </c>
      <c r="I25" s="119">
        <f t="shared" si="0"/>
        <v>0</v>
      </c>
    </row>
    <row r="26" spans="1:9" ht="16.149999999999999" customHeight="1">
      <c r="A26" s="115"/>
      <c r="B26" s="117"/>
      <c r="C26" s="120" t="s">
        <v>149</v>
      </c>
      <c r="D26" s="84">
        <v>5000</v>
      </c>
      <c r="E26" s="121"/>
      <c r="F26" s="121"/>
      <c r="G26" s="84">
        <f t="shared" si="3"/>
        <v>5000</v>
      </c>
      <c r="H26" s="84">
        <v>5000</v>
      </c>
      <c r="I26" s="119">
        <f t="shared" si="0"/>
        <v>0</v>
      </c>
    </row>
    <row r="27" spans="1:9" ht="16.149999999999999" customHeight="1">
      <c r="A27" s="115"/>
      <c r="B27" s="117"/>
      <c r="C27" s="120" t="s">
        <v>150</v>
      </c>
      <c r="D27" s="84">
        <v>73000</v>
      </c>
      <c r="E27" s="121"/>
      <c r="F27" s="121"/>
      <c r="G27" s="84">
        <f t="shared" si="3"/>
        <v>73000</v>
      </c>
      <c r="H27" s="84">
        <v>73000</v>
      </c>
      <c r="I27" s="119">
        <f t="shared" si="0"/>
        <v>0</v>
      </c>
    </row>
    <row r="28" spans="1:9" ht="16.149999999999999" customHeight="1">
      <c r="A28" s="115"/>
      <c r="B28" s="117"/>
      <c r="C28" s="120" t="s">
        <v>151</v>
      </c>
      <c r="D28" s="84">
        <v>15000</v>
      </c>
      <c r="E28" s="121"/>
      <c r="F28" s="121"/>
      <c r="G28" s="84">
        <f t="shared" si="3"/>
        <v>15000</v>
      </c>
      <c r="H28" s="84">
        <v>15000</v>
      </c>
      <c r="I28" s="119">
        <f t="shared" si="0"/>
        <v>0</v>
      </c>
    </row>
    <row r="29" spans="1:9">
      <c r="A29" s="115"/>
      <c r="B29" s="117"/>
      <c r="C29" s="120" t="s">
        <v>152</v>
      </c>
      <c r="D29" s="84">
        <v>33500</v>
      </c>
      <c r="E29" s="121"/>
      <c r="F29" s="121"/>
      <c r="G29" s="84">
        <f t="shared" si="3"/>
        <v>33500</v>
      </c>
      <c r="H29" s="84">
        <v>33500</v>
      </c>
      <c r="I29" s="119">
        <f t="shared" si="0"/>
        <v>0</v>
      </c>
    </row>
    <row r="30" spans="1:9" ht="16.350000000000001" customHeight="1">
      <c r="A30" s="115"/>
      <c r="B30" s="116" t="s">
        <v>22</v>
      </c>
      <c r="C30" s="117"/>
      <c r="D30" s="122">
        <f>SUM(D31:D39)</f>
        <v>381500</v>
      </c>
      <c r="E30" s="118"/>
      <c r="F30" s="118"/>
      <c r="G30" s="122">
        <f>SUM(G31:G39)</f>
        <v>381500</v>
      </c>
      <c r="H30" s="122">
        <v>366500</v>
      </c>
      <c r="I30" s="123">
        <f t="shared" si="0"/>
        <v>15000</v>
      </c>
    </row>
    <row r="31" spans="1:9" ht="13.5" customHeight="1">
      <c r="A31" s="115"/>
      <c r="B31" s="117"/>
      <c r="C31" s="120" t="s">
        <v>153</v>
      </c>
      <c r="D31" s="84">
        <v>65000</v>
      </c>
      <c r="E31" s="121"/>
      <c r="F31" s="121"/>
      <c r="G31" s="84">
        <f>[1]지출세목표!E58</f>
        <v>65000</v>
      </c>
      <c r="H31" s="84">
        <v>65000</v>
      </c>
      <c r="I31" s="119">
        <f t="shared" si="0"/>
        <v>0</v>
      </c>
    </row>
    <row r="32" spans="1:9" ht="13.5" customHeight="1">
      <c r="A32" s="115"/>
      <c r="B32" s="117"/>
      <c r="C32" s="120" t="s">
        <v>154</v>
      </c>
      <c r="D32" s="84">
        <v>35000</v>
      </c>
      <c r="E32" s="121"/>
      <c r="F32" s="121"/>
      <c r="G32" s="84">
        <f t="shared" ref="G32:G37" si="4">D32</f>
        <v>35000</v>
      </c>
      <c r="H32" s="84">
        <v>35000</v>
      </c>
      <c r="I32" s="119">
        <f t="shared" si="0"/>
        <v>0</v>
      </c>
    </row>
    <row r="33" spans="1:9" ht="14.25" customHeight="1">
      <c r="A33" s="115"/>
      <c r="B33" s="117"/>
      <c r="C33" s="120" t="s">
        <v>155</v>
      </c>
      <c r="D33" s="84">
        <v>50000</v>
      </c>
      <c r="E33" s="121"/>
      <c r="F33" s="121"/>
      <c r="G33" s="84">
        <f t="shared" si="4"/>
        <v>50000</v>
      </c>
      <c r="H33" s="84">
        <v>50000</v>
      </c>
      <c r="I33" s="119">
        <f t="shared" si="0"/>
        <v>0</v>
      </c>
    </row>
    <row r="34" spans="1:9" ht="14.25" customHeight="1">
      <c r="A34" s="115"/>
      <c r="B34" s="117"/>
      <c r="C34" s="192" t="s">
        <v>156</v>
      </c>
      <c r="D34" s="185">
        <v>63000</v>
      </c>
      <c r="E34" s="193"/>
      <c r="F34" s="193"/>
      <c r="G34" s="185">
        <f t="shared" si="4"/>
        <v>63000</v>
      </c>
      <c r="H34" s="185">
        <v>48000</v>
      </c>
      <c r="I34" s="194">
        <f t="shared" si="0"/>
        <v>15000</v>
      </c>
    </row>
    <row r="35" spans="1:9" ht="14.25" customHeight="1">
      <c r="A35" s="115"/>
      <c r="B35" s="117"/>
      <c r="C35" s="120" t="s">
        <v>157</v>
      </c>
      <c r="D35" s="84">
        <v>35000</v>
      </c>
      <c r="E35" s="121"/>
      <c r="F35" s="121"/>
      <c r="G35" s="84">
        <f t="shared" si="4"/>
        <v>35000</v>
      </c>
      <c r="H35" s="84">
        <v>35000</v>
      </c>
      <c r="I35" s="119">
        <f t="shared" si="0"/>
        <v>0</v>
      </c>
    </row>
    <row r="36" spans="1:9" ht="13.5" customHeight="1">
      <c r="A36" s="115"/>
      <c r="B36" s="117"/>
      <c r="C36" s="120" t="s">
        <v>158</v>
      </c>
      <c r="D36" s="84">
        <v>75000</v>
      </c>
      <c r="E36" s="121"/>
      <c r="F36" s="121"/>
      <c r="G36" s="84">
        <f t="shared" si="4"/>
        <v>75000</v>
      </c>
      <c r="H36" s="84">
        <v>75000</v>
      </c>
      <c r="I36" s="119">
        <f t="shared" si="0"/>
        <v>0</v>
      </c>
    </row>
    <row r="37" spans="1:9" ht="12.75" customHeight="1">
      <c r="A37" s="115"/>
      <c r="B37" s="117"/>
      <c r="C37" s="120" t="s">
        <v>159</v>
      </c>
      <c r="D37" s="84">
        <v>37000</v>
      </c>
      <c r="E37" s="121"/>
      <c r="F37" s="121"/>
      <c r="G37" s="84">
        <f t="shared" si="4"/>
        <v>37000</v>
      </c>
      <c r="H37" s="84">
        <v>37000</v>
      </c>
      <c r="I37" s="119">
        <f t="shared" si="0"/>
        <v>0</v>
      </c>
    </row>
    <row r="38" spans="1:9" ht="14.25" customHeight="1">
      <c r="A38" s="115"/>
      <c r="B38" s="117"/>
      <c r="C38" s="120" t="s">
        <v>160</v>
      </c>
      <c r="D38" s="84">
        <v>20000</v>
      </c>
      <c r="E38" s="121"/>
      <c r="F38" s="121"/>
      <c r="G38" s="84">
        <f>[1]지출세목표!E79</f>
        <v>20000</v>
      </c>
      <c r="H38" s="84">
        <v>20000</v>
      </c>
      <c r="I38" s="119">
        <f t="shared" si="0"/>
        <v>0</v>
      </c>
    </row>
    <row r="39" spans="1:9" ht="14.25" customHeight="1">
      <c r="A39" s="115"/>
      <c r="B39" s="117"/>
      <c r="C39" s="120" t="s">
        <v>30</v>
      </c>
      <c r="D39" s="84">
        <v>1500</v>
      </c>
      <c r="E39" s="121"/>
      <c r="F39" s="121"/>
      <c r="G39" s="84">
        <f>D39</f>
        <v>1500</v>
      </c>
      <c r="H39" s="84">
        <v>1500</v>
      </c>
      <c r="I39" s="119">
        <f t="shared" si="0"/>
        <v>0</v>
      </c>
    </row>
    <row r="40" spans="1:9" ht="12.75" customHeight="1">
      <c r="A40" s="115"/>
      <c r="B40" s="116" t="s">
        <v>31</v>
      </c>
      <c r="C40" s="117"/>
      <c r="D40" s="122">
        <f>SUM(D41:D49)</f>
        <v>413000</v>
      </c>
      <c r="E40" s="76">
        <v>4000</v>
      </c>
      <c r="F40" s="81"/>
      <c r="G40" s="122">
        <f>SUM(G41:G49)</f>
        <v>417000</v>
      </c>
      <c r="H40" s="122">
        <f>SUM(H41:H49)</f>
        <v>417000</v>
      </c>
      <c r="I40" s="123">
        <f t="shared" si="0"/>
        <v>0</v>
      </c>
    </row>
    <row r="41" spans="1:9" ht="14.25" customHeight="1">
      <c r="A41" s="115"/>
      <c r="B41" s="117"/>
      <c r="C41" s="120" t="s">
        <v>161</v>
      </c>
      <c r="D41" s="84">
        <v>91000</v>
      </c>
      <c r="E41" s="121"/>
      <c r="F41" s="121"/>
      <c r="G41" s="84">
        <f>D41</f>
        <v>91000</v>
      </c>
      <c r="H41" s="84">
        <v>91000</v>
      </c>
      <c r="I41" s="119">
        <f t="shared" si="0"/>
        <v>0</v>
      </c>
    </row>
    <row r="42" spans="1:9" ht="14.25" customHeight="1">
      <c r="A42" s="115"/>
      <c r="B42" s="117"/>
      <c r="C42" s="120" t="s">
        <v>162</v>
      </c>
      <c r="D42" s="84">
        <v>10000</v>
      </c>
      <c r="E42" s="121"/>
      <c r="F42" s="121"/>
      <c r="G42" s="84">
        <f>D42</f>
        <v>10000</v>
      </c>
      <c r="H42" s="84">
        <v>10000</v>
      </c>
      <c r="I42" s="119">
        <f t="shared" si="0"/>
        <v>0</v>
      </c>
    </row>
    <row r="43" spans="1:9" ht="14.25" customHeight="1">
      <c r="A43" s="115"/>
      <c r="B43" s="117"/>
      <c r="C43" s="120" t="s">
        <v>163</v>
      </c>
      <c r="D43" s="84">
        <v>83000</v>
      </c>
      <c r="E43" s="121"/>
      <c r="F43" s="121"/>
      <c r="G43" s="84">
        <f>[1]지출세목표!E102</f>
        <v>83000</v>
      </c>
      <c r="H43" s="84">
        <v>83000</v>
      </c>
      <c r="I43" s="119">
        <f t="shared" si="0"/>
        <v>0</v>
      </c>
    </row>
    <row r="44" spans="1:9" ht="13.5" customHeight="1">
      <c r="A44" s="115"/>
      <c r="B44" s="117"/>
      <c r="C44" s="120" t="s">
        <v>164</v>
      </c>
      <c r="D44" s="84">
        <v>17000</v>
      </c>
      <c r="E44" s="121"/>
      <c r="F44" s="121"/>
      <c r="G44" s="84">
        <f>[1]지출세목표!E107</f>
        <v>17000</v>
      </c>
      <c r="H44" s="84">
        <v>17000</v>
      </c>
      <c r="I44" s="119">
        <f t="shared" si="0"/>
        <v>0</v>
      </c>
    </row>
    <row r="45" spans="1:9" ht="14.25" customHeight="1">
      <c r="A45" s="115"/>
      <c r="B45" s="117"/>
      <c r="C45" s="120" t="s">
        <v>165</v>
      </c>
      <c r="D45" s="84">
        <v>100000</v>
      </c>
      <c r="E45" s="121"/>
      <c r="F45" s="121"/>
      <c r="G45" s="84">
        <f>D45</f>
        <v>100000</v>
      </c>
      <c r="H45" s="84">
        <v>100000</v>
      </c>
      <c r="I45" s="119">
        <f t="shared" si="0"/>
        <v>0</v>
      </c>
    </row>
    <row r="46" spans="1:9" ht="14.25" customHeight="1">
      <c r="A46" s="115"/>
      <c r="B46" s="117"/>
      <c r="C46" s="120" t="s">
        <v>166</v>
      </c>
      <c r="D46" s="84">
        <v>6000</v>
      </c>
      <c r="E46" s="121"/>
      <c r="F46" s="121"/>
      <c r="G46" s="84">
        <f>D46</f>
        <v>6000</v>
      </c>
      <c r="H46" s="84">
        <v>6000</v>
      </c>
      <c r="I46" s="119">
        <f t="shared" si="0"/>
        <v>0</v>
      </c>
    </row>
    <row r="47" spans="1:9" ht="15" customHeight="1">
      <c r="A47" s="115"/>
      <c r="B47" s="117"/>
      <c r="C47" s="120" t="s">
        <v>167</v>
      </c>
      <c r="D47" s="84">
        <v>41000</v>
      </c>
      <c r="E47" s="121"/>
      <c r="F47" s="121"/>
      <c r="G47" s="84">
        <f>D47</f>
        <v>41000</v>
      </c>
      <c r="H47" s="84">
        <v>41000</v>
      </c>
      <c r="I47" s="119">
        <f t="shared" si="0"/>
        <v>0</v>
      </c>
    </row>
    <row r="48" spans="1:9" ht="12.75" customHeight="1">
      <c r="A48" s="115"/>
      <c r="B48" s="117"/>
      <c r="C48" s="120" t="s">
        <v>168</v>
      </c>
      <c r="D48" s="84">
        <v>3000</v>
      </c>
      <c r="E48" s="121"/>
      <c r="F48" s="121"/>
      <c r="G48" s="84">
        <f>[1]지출세목표!G129</f>
        <v>3000</v>
      </c>
      <c r="H48" s="84">
        <v>3000</v>
      </c>
      <c r="I48" s="119">
        <f t="shared" si="0"/>
        <v>0</v>
      </c>
    </row>
    <row r="49" spans="1:9" ht="12.75" customHeight="1" thickBot="1">
      <c r="A49" s="124"/>
      <c r="B49" s="125"/>
      <c r="C49" s="126" t="s">
        <v>169</v>
      </c>
      <c r="D49" s="127">
        <v>62000</v>
      </c>
      <c r="E49" s="127">
        <v>4000</v>
      </c>
      <c r="F49" s="127"/>
      <c r="G49" s="127">
        <f>SUM(D49+E49)</f>
        <v>66000</v>
      </c>
      <c r="H49" s="127">
        <v>66000</v>
      </c>
      <c r="I49" s="128">
        <f t="shared" si="0"/>
        <v>0</v>
      </c>
    </row>
    <row r="50" spans="1:9" ht="23.25" customHeight="1">
      <c r="A50" s="199" t="s">
        <v>170</v>
      </c>
      <c r="B50" s="200"/>
      <c r="C50" s="200"/>
      <c r="D50" s="201">
        <f>D51+D54+D61</f>
        <v>1571000</v>
      </c>
      <c r="E50" s="201">
        <f>SUM(E54,E61)</f>
        <v>184000</v>
      </c>
      <c r="F50" s="201"/>
      <c r="G50" s="201">
        <f>G51+G54+G61</f>
        <v>1755000</v>
      </c>
      <c r="H50" s="201">
        <f>SUM(H51+H54+H61)</f>
        <v>1597000</v>
      </c>
      <c r="I50" s="202">
        <f t="shared" si="0"/>
        <v>158000</v>
      </c>
    </row>
    <row r="51" spans="1:9" ht="16.149999999999999" customHeight="1">
      <c r="A51" s="115"/>
      <c r="B51" s="116" t="s">
        <v>171</v>
      </c>
      <c r="C51" s="117"/>
      <c r="D51" s="84">
        <f>D52+D53</f>
        <v>166000</v>
      </c>
      <c r="E51" s="84"/>
      <c r="F51" s="84"/>
      <c r="G51" s="84">
        <f>G52+G53</f>
        <v>166000</v>
      </c>
      <c r="H51" s="84">
        <v>166000</v>
      </c>
      <c r="I51" s="119">
        <f t="shared" si="0"/>
        <v>0</v>
      </c>
    </row>
    <row r="52" spans="1:9" ht="16.149999999999999" customHeight="1">
      <c r="A52" s="115"/>
      <c r="B52" s="117"/>
      <c r="C52" s="120" t="s">
        <v>171</v>
      </c>
      <c r="D52" s="84">
        <v>140000</v>
      </c>
      <c r="E52" s="84"/>
      <c r="F52" s="84"/>
      <c r="G52" s="84">
        <f>D52</f>
        <v>140000</v>
      </c>
      <c r="H52" s="84">
        <v>140000</v>
      </c>
      <c r="I52" s="119">
        <f t="shared" si="0"/>
        <v>0</v>
      </c>
    </row>
    <row r="53" spans="1:9" ht="16.149999999999999" customHeight="1">
      <c r="A53" s="115"/>
      <c r="B53" s="117"/>
      <c r="C53" s="120" t="s">
        <v>172</v>
      </c>
      <c r="D53" s="84">
        <v>26000</v>
      </c>
      <c r="E53" s="84"/>
      <c r="F53" s="84"/>
      <c r="G53" s="84">
        <f>D53</f>
        <v>26000</v>
      </c>
      <c r="H53" s="84">
        <v>26000</v>
      </c>
      <c r="I53" s="119">
        <f t="shared" si="0"/>
        <v>0</v>
      </c>
    </row>
    <row r="54" spans="1:9" ht="16.149999999999999" customHeight="1">
      <c r="A54" s="115"/>
      <c r="B54" s="116" t="s">
        <v>173</v>
      </c>
      <c r="C54" s="117"/>
      <c r="D54" s="84">
        <f>SUM(D55:D60)</f>
        <v>1388000</v>
      </c>
      <c r="E54" s="84">
        <f>SUM(E55:E60)</f>
        <v>184000</v>
      </c>
      <c r="F54" s="84"/>
      <c r="G54" s="84">
        <f>SUM(G55:G60)</f>
        <v>1572000</v>
      </c>
      <c r="H54" s="84">
        <f>SUM(H55:H60)</f>
        <v>1417000</v>
      </c>
      <c r="I54" s="119">
        <f t="shared" si="0"/>
        <v>155000</v>
      </c>
    </row>
    <row r="55" spans="1:9" ht="16.149999999999999" customHeight="1">
      <c r="A55" s="115"/>
      <c r="B55" s="117"/>
      <c r="C55" s="192" t="s">
        <v>174</v>
      </c>
      <c r="D55" s="185">
        <v>655000</v>
      </c>
      <c r="E55" s="185">
        <v>70000</v>
      </c>
      <c r="F55" s="185"/>
      <c r="G55" s="185">
        <f>SUM(D55+E55)</f>
        <v>725000</v>
      </c>
      <c r="H55" s="185">
        <v>570000</v>
      </c>
      <c r="I55" s="194">
        <f t="shared" si="0"/>
        <v>155000</v>
      </c>
    </row>
    <row r="56" spans="1:9" ht="16.149999999999999" customHeight="1">
      <c r="A56" s="115"/>
      <c r="B56" s="117"/>
      <c r="C56" s="120" t="s">
        <v>175</v>
      </c>
      <c r="D56" s="84">
        <v>580000</v>
      </c>
      <c r="E56" s="84">
        <v>112000</v>
      </c>
      <c r="F56" s="84"/>
      <c r="G56" s="84">
        <f>SUM(D56+E56)</f>
        <v>692000</v>
      </c>
      <c r="H56" s="84">
        <v>692000</v>
      </c>
      <c r="I56" s="119">
        <f t="shared" si="0"/>
        <v>0</v>
      </c>
    </row>
    <row r="57" spans="1:9" ht="16.149999999999999" customHeight="1">
      <c r="A57" s="115"/>
      <c r="B57" s="117"/>
      <c r="C57" s="120" t="s">
        <v>176</v>
      </c>
      <c r="D57" s="84">
        <v>14000</v>
      </c>
      <c r="E57" s="121"/>
      <c r="F57" s="121"/>
      <c r="G57" s="84">
        <f>D57</f>
        <v>14000</v>
      </c>
      <c r="H57" s="84">
        <v>14000</v>
      </c>
      <c r="I57" s="119">
        <f t="shared" si="0"/>
        <v>0</v>
      </c>
    </row>
    <row r="58" spans="1:9" ht="16.149999999999999" customHeight="1">
      <c r="A58" s="115"/>
      <c r="B58" s="117"/>
      <c r="C58" s="120" t="s">
        <v>177</v>
      </c>
      <c r="D58" s="84">
        <v>3000</v>
      </c>
      <c r="E58" s="121"/>
      <c r="F58" s="121"/>
      <c r="G58" s="84">
        <f>D58</f>
        <v>3000</v>
      </c>
      <c r="H58" s="84">
        <v>3000</v>
      </c>
      <c r="I58" s="119">
        <f t="shared" si="0"/>
        <v>0</v>
      </c>
    </row>
    <row r="59" spans="1:9" ht="16.149999999999999" customHeight="1">
      <c r="A59" s="115"/>
      <c r="B59" s="117"/>
      <c r="C59" s="120" t="s">
        <v>178</v>
      </c>
      <c r="D59" s="84">
        <v>55000</v>
      </c>
      <c r="E59" s="121"/>
      <c r="F59" s="121"/>
      <c r="G59" s="84">
        <f>D59</f>
        <v>55000</v>
      </c>
      <c r="H59" s="84">
        <v>55000</v>
      </c>
      <c r="I59" s="119">
        <f t="shared" si="0"/>
        <v>0</v>
      </c>
    </row>
    <row r="60" spans="1:9" ht="16.149999999999999" customHeight="1">
      <c r="A60" s="115"/>
      <c r="B60" s="117"/>
      <c r="C60" s="120" t="s">
        <v>179</v>
      </c>
      <c r="D60" s="84">
        <v>81000</v>
      </c>
      <c r="E60" s="84">
        <v>2000</v>
      </c>
      <c r="F60" s="84"/>
      <c r="G60" s="84">
        <f>SUM(D60:E60)</f>
        <v>83000</v>
      </c>
      <c r="H60" s="84">
        <v>83000</v>
      </c>
      <c r="I60" s="119">
        <f t="shared" si="0"/>
        <v>0</v>
      </c>
    </row>
    <row r="61" spans="1:9" ht="16.149999999999999" customHeight="1">
      <c r="A61" s="115"/>
      <c r="B61" s="116" t="s">
        <v>180</v>
      </c>
      <c r="C61" s="117"/>
      <c r="D61" s="84">
        <f>D62+D63</f>
        <v>17000</v>
      </c>
      <c r="E61" s="118"/>
      <c r="F61" s="118"/>
      <c r="G61" s="84">
        <f>G62+G63</f>
        <v>17000</v>
      </c>
      <c r="H61" s="84">
        <v>14000</v>
      </c>
      <c r="I61" s="119">
        <f t="shared" si="0"/>
        <v>3000</v>
      </c>
    </row>
    <row r="62" spans="1:9" ht="16.149999999999999" customHeight="1">
      <c r="A62" s="115"/>
      <c r="B62" s="117"/>
      <c r="C62" s="120" t="s">
        <v>181</v>
      </c>
      <c r="D62" s="84">
        <v>10000</v>
      </c>
      <c r="E62" s="121"/>
      <c r="F62" s="121"/>
      <c r="G62" s="84">
        <f>SUM(D62,E62)</f>
        <v>10000</v>
      </c>
      <c r="H62" s="84">
        <v>10000</v>
      </c>
      <c r="I62" s="119">
        <f t="shared" si="0"/>
        <v>0</v>
      </c>
    </row>
    <row r="63" spans="1:9" ht="16.149999999999999" customHeight="1">
      <c r="A63" s="115"/>
      <c r="B63" s="117"/>
      <c r="C63" s="192" t="s">
        <v>182</v>
      </c>
      <c r="D63" s="185">
        <v>7000</v>
      </c>
      <c r="E63" s="193"/>
      <c r="F63" s="193"/>
      <c r="G63" s="185">
        <f>SUM(D63,E63)</f>
        <v>7000</v>
      </c>
      <c r="H63" s="185">
        <v>4000</v>
      </c>
      <c r="I63" s="194">
        <f t="shared" si="0"/>
        <v>3000</v>
      </c>
    </row>
    <row r="64" spans="1:9" ht="19.5" customHeight="1">
      <c r="A64" s="129" t="s">
        <v>183</v>
      </c>
      <c r="B64" s="117"/>
      <c r="C64" s="120"/>
      <c r="D64" s="122">
        <f>D65</f>
        <v>1000</v>
      </c>
      <c r="E64" s="130"/>
      <c r="F64" s="130"/>
      <c r="G64" s="122">
        <f>SUM(D64+E64)</f>
        <v>1000</v>
      </c>
      <c r="H64" s="131">
        <v>1000</v>
      </c>
      <c r="I64" s="123">
        <f>SUM(G64-H64)</f>
        <v>0</v>
      </c>
    </row>
    <row r="65" spans="1:9" ht="22.5" customHeight="1">
      <c r="A65" s="115"/>
      <c r="B65" s="132" t="s">
        <v>184</v>
      </c>
      <c r="C65" s="120"/>
      <c r="D65" s="84">
        <f>D66</f>
        <v>1000</v>
      </c>
      <c r="E65" s="121"/>
      <c r="F65" s="121"/>
      <c r="G65" s="84">
        <f t="shared" ref="G65:G66" si="5">SUM(D65+E65)</f>
        <v>1000</v>
      </c>
      <c r="H65" s="86">
        <v>1000</v>
      </c>
      <c r="I65" s="119">
        <f t="shared" ref="I65:I66" si="6">SUM(G65-H65)</f>
        <v>0</v>
      </c>
    </row>
    <row r="66" spans="1:9" ht="16.149999999999999" customHeight="1">
      <c r="A66" s="115"/>
      <c r="B66" s="117"/>
      <c r="C66" s="120" t="s">
        <v>185</v>
      </c>
      <c r="D66" s="84">
        <v>1000</v>
      </c>
      <c r="E66" s="121"/>
      <c r="F66" s="121"/>
      <c r="G66" s="84">
        <f t="shared" si="5"/>
        <v>1000</v>
      </c>
      <c r="H66" s="86">
        <v>1000</v>
      </c>
      <c r="I66" s="119">
        <f t="shared" si="6"/>
        <v>0</v>
      </c>
    </row>
    <row r="67" spans="1:9" ht="16.149999999999999" customHeight="1">
      <c r="A67" s="133" t="s">
        <v>186</v>
      </c>
      <c r="B67" s="117"/>
      <c r="C67" s="120"/>
      <c r="D67" s="131">
        <v>0</v>
      </c>
      <c r="E67" s="122">
        <f t="shared" ref="E67:G68" si="7">E68</f>
        <v>3500000</v>
      </c>
      <c r="F67" s="134">
        <f>F68</f>
        <v>3500000</v>
      </c>
      <c r="G67" s="135">
        <f t="shared" si="7"/>
        <v>0</v>
      </c>
      <c r="H67" s="135">
        <v>0</v>
      </c>
      <c r="I67" s="123">
        <v>0</v>
      </c>
    </row>
    <row r="68" spans="1:9" ht="16.149999999999999" customHeight="1">
      <c r="A68" s="115"/>
      <c r="B68" s="136" t="s">
        <v>186</v>
      </c>
      <c r="C68" s="120"/>
      <c r="D68" s="86">
        <v>0</v>
      </c>
      <c r="E68" s="84">
        <f t="shared" si="7"/>
        <v>3500000</v>
      </c>
      <c r="F68" s="137">
        <f t="shared" si="7"/>
        <v>3500000</v>
      </c>
      <c r="G68" s="138">
        <f t="shared" si="7"/>
        <v>0</v>
      </c>
      <c r="H68" s="138">
        <v>0</v>
      </c>
      <c r="I68" s="119">
        <v>0</v>
      </c>
    </row>
    <row r="69" spans="1:9" ht="16.5" customHeight="1">
      <c r="A69" s="115"/>
      <c r="B69" s="117"/>
      <c r="C69" s="120" t="s">
        <v>187</v>
      </c>
      <c r="D69" s="86">
        <v>0</v>
      </c>
      <c r="E69" s="84">
        <v>3500000</v>
      </c>
      <c r="F69" s="137">
        <v>3500000</v>
      </c>
      <c r="G69" s="138">
        <v>0</v>
      </c>
      <c r="H69" s="138">
        <v>0</v>
      </c>
      <c r="I69" s="119">
        <v>0</v>
      </c>
    </row>
    <row r="70" spans="1:9">
      <c r="A70" s="203" t="s">
        <v>40</v>
      </c>
      <c r="B70" s="196"/>
      <c r="C70" s="196"/>
      <c r="D70" s="197">
        <f t="shared" ref="D70:G71" si="8">D71</f>
        <v>69000</v>
      </c>
      <c r="E70" s="197">
        <f t="shared" si="8"/>
        <v>42000</v>
      </c>
      <c r="F70" s="197"/>
      <c r="G70" s="197">
        <f t="shared" si="8"/>
        <v>111000</v>
      </c>
      <c r="H70" s="197">
        <v>175000</v>
      </c>
      <c r="I70" s="194">
        <f t="shared" si="0"/>
        <v>-64000</v>
      </c>
    </row>
    <row r="71" spans="1:9">
      <c r="A71" s="115"/>
      <c r="B71" s="116" t="s">
        <v>40</v>
      </c>
      <c r="C71" s="117"/>
      <c r="D71" s="84">
        <f t="shared" si="8"/>
        <v>69000</v>
      </c>
      <c r="E71" s="84">
        <f t="shared" si="8"/>
        <v>42000</v>
      </c>
      <c r="F71" s="84"/>
      <c r="G71" s="84">
        <f t="shared" si="8"/>
        <v>111000</v>
      </c>
      <c r="H71" s="84">
        <v>175000</v>
      </c>
      <c r="I71" s="119">
        <f t="shared" si="0"/>
        <v>-64000</v>
      </c>
    </row>
    <row r="72" spans="1:9">
      <c r="A72" s="204"/>
      <c r="B72" s="196"/>
      <c r="C72" s="192" t="s">
        <v>40</v>
      </c>
      <c r="D72" s="185">
        <v>69000</v>
      </c>
      <c r="E72" s="185">
        <v>42000</v>
      </c>
      <c r="F72" s="185"/>
      <c r="G72" s="185">
        <f>SUM(D72+E72)</f>
        <v>111000</v>
      </c>
      <c r="H72" s="185">
        <v>175000</v>
      </c>
      <c r="I72" s="194">
        <f t="shared" si="0"/>
        <v>-64000</v>
      </c>
    </row>
    <row r="73" spans="1:9" ht="21.75" customHeight="1">
      <c r="A73" s="205" t="s">
        <v>188</v>
      </c>
      <c r="B73" s="206"/>
      <c r="C73" s="206"/>
      <c r="D73" s="207">
        <f>D74</f>
        <v>0</v>
      </c>
      <c r="E73" s="208">
        <f>SUM(E74)</f>
        <v>370000</v>
      </c>
      <c r="F73" s="208"/>
      <c r="G73" s="208">
        <f>SUM(G74)</f>
        <v>370000</v>
      </c>
      <c r="H73" s="208">
        <f>H74</f>
        <v>57000</v>
      </c>
      <c r="I73" s="198">
        <f t="shared" si="0"/>
        <v>313000</v>
      </c>
    </row>
    <row r="74" spans="1:9" ht="22.5">
      <c r="A74" s="204"/>
      <c r="B74" s="209" t="s">
        <v>189</v>
      </c>
      <c r="C74" s="196"/>
      <c r="D74" s="210">
        <f>SUM(D75:D77)</f>
        <v>0</v>
      </c>
      <c r="E74" s="185">
        <f>SUM(E75:E77)</f>
        <v>370000</v>
      </c>
      <c r="F74" s="185"/>
      <c r="G74" s="185">
        <f>SUM(G75:G77)</f>
        <v>370000</v>
      </c>
      <c r="H74" s="185">
        <v>57000</v>
      </c>
      <c r="I74" s="194">
        <f t="shared" si="0"/>
        <v>313000</v>
      </c>
    </row>
    <row r="75" spans="1:9" ht="22.5">
      <c r="A75" s="204"/>
      <c r="B75" s="196"/>
      <c r="C75" s="192" t="s">
        <v>190</v>
      </c>
      <c r="D75" s="211">
        <v>0</v>
      </c>
      <c r="E75" s="185">
        <v>20000</v>
      </c>
      <c r="F75" s="185"/>
      <c r="G75" s="211">
        <f>E75</f>
        <v>20000</v>
      </c>
      <c r="H75" s="211">
        <v>20000</v>
      </c>
      <c r="I75" s="194">
        <f t="shared" ref="I75:I86" si="9">G75-H75</f>
        <v>0</v>
      </c>
    </row>
    <row r="76" spans="1:9" ht="22.5">
      <c r="A76" s="204"/>
      <c r="B76" s="196"/>
      <c r="C76" s="192" t="s">
        <v>191</v>
      </c>
      <c r="D76" s="211">
        <v>0</v>
      </c>
      <c r="E76" s="185">
        <v>320000</v>
      </c>
      <c r="F76" s="185"/>
      <c r="G76" s="185">
        <f>E76</f>
        <v>320000</v>
      </c>
      <c r="H76" s="185">
        <v>7000</v>
      </c>
      <c r="I76" s="194">
        <f>SUM(G76-H76)</f>
        <v>313000</v>
      </c>
    </row>
    <row r="77" spans="1:9" ht="22.5">
      <c r="A77" s="115"/>
      <c r="B77" s="117"/>
      <c r="C77" s="120" t="s">
        <v>192</v>
      </c>
      <c r="D77" s="86">
        <v>0</v>
      </c>
      <c r="E77" s="84">
        <v>30000</v>
      </c>
      <c r="F77" s="84"/>
      <c r="G77" s="84">
        <f>E77</f>
        <v>30000</v>
      </c>
      <c r="H77" s="84">
        <v>30000</v>
      </c>
      <c r="I77" s="119">
        <f t="shared" si="9"/>
        <v>0</v>
      </c>
    </row>
    <row r="78" spans="1:9" ht="21.75" customHeight="1">
      <c r="A78" s="139" t="s">
        <v>193</v>
      </c>
      <c r="B78" s="140"/>
      <c r="C78" s="140"/>
      <c r="D78" s="100">
        <f>D79</f>
        <v>3800000</v>
      </c>
      <c r="E78" s="141"/>
      <c r="F78" s="141"/>
      <c r="G78" s="100">
        <f>G79</f>
        <v>3800000</v>
      </c>
      <c r="H78" s="100">
        <f>H79</f>
        <v>3766000</v>
      </c>
      <c r="I78" s="123">
        <f t="shared" si="9"/>
        <v>34000</v>
      </c>
    </row>
    <row r="79" spans="1:9" ht="22.5">
      <c r="A79" s="115"/>
      <c r="B79" s="80" t="s">
        <v>194</v>
      </c>
      <c r="C79" s="117"/>
      <c r="D79" s="84">
        <f>SUM(D80:D84)</f>
        <v>3800000</v>
      </c>
      <c r="E79" s="118"/>
      <c r="F79" s="118"/>
      <c r="G79" s="84">
        <f>SUM(G80:G84)</f>
        <v>3800000</v>
      </c>
      <c r="H79" s="84">
        <v>3766000</v>
      </c>
      <c r="I79" s="119">
        <f t="shared" si="9"/>
        <v>34000</v>
      </c>
    </row>
    <row r="80" spans="1:9">
      <c r="A80" s="115"/>
      <c r="B80" s="117"/>
      <c r="C80" s="120" t="s">
        <v>195</v>
      </c>
      <c r="D80" s="86">
        <v>0</v>
      </c>
      <c r="E80" s="121"/>
      <c r="F80" s="121"/>
      <c r="G80" s="86">
        <f>D80</f>
        <v>0</v>
      </c>
      <c r="H80" s="86">
        <v>0</v>
      </c>
      <c r="I80" s="119">
        <f t="shared" si="9"/>
        <v>0</v>
      </c>
    </row>
    <row r="81" spans="1:9">
      <c r="A81" s="115"/>
      <c r="B81" s="117"/>
      <c r="C81" s="120" t="s">
        <v>196</v>
      </c>
      <c r="D81" s="84">
        <v>135000</v>
      </c>
      <c r="E81" s="121"/>
      <c r="F81" s="121"/>
      <c r="G81" s="84">
        <f>D81</f>
        <v>135000</v>
      </c>
      <c r="H81" s="84">
        <v>101000</v>
      </c>
      <c r="I81" s="119">
        <f t="shared" si="9"/>
        <v>34000</v>
      </c>
    </row>
    <row r="82" spans="1:9">
      <c r="A82" s="115"/>
      <c r="B82" s="117"/>
      <c r="C82" s="120" t="s">
        <v>197</v>
      </c>
      <c r="D82" s="84">
        <v>20000</v>
      </c>
      <c r="E82" s="121"/>
      <c r="F82" s="121"/>
      <c r="G82" s="84">
        <f>D82</f>
        <v>20000</v>
      </c>
      <c r="H82" s="84">
        <v>20000</v>
      </c>
      <c r="I82" s="119">
        <f t="shared" si="9"/>
        <v>0</v>
      </c>
    </row>
    <row r="83" spans="1:9">
      <c r="A83" s="115"/>
      <c r="B83" s="117"/>
      <c r="C83" s="120" t="s">
        <v>198</v>
      </c>
      <c r="D83" s="84">
        <v>45000</v>
      </c>
      <c r="E83" s="121"/>
      <c r="F83" s="121"/>
      <c r="G83" s="84">
        <f>D83</f>
        <v>45000</v>
      </c>
      <c r="H83" s="84">
        <v>45000</v>
      </c>
      <c r="I83" s="119">
        <f t="shared" si="9"/>
        <v>0</v>
      </c>
    </row>
    <row r="84" spans="1:9">
      <c r="A84" s="115"/>
      <c r="B84" s="117"/>
      <c r="C84" s="120" t="s">
        <v>199</v>
      </c>
      <c r="D84" s="84">
        <v>3600000</v>
      </c>
      <c r="E84" s="121"/>
      <c r="F84" s="121"/>
      <c r="G84" s="84">
        <f>D84</f>
        <v>3600000</v>
      </c>
      <c r="H84" s="84">
        <v>3600000</v>
      </c>
      <c r="I84" s="119">
        <f t="shared" si="9"/>
        <v>0</v>
      </c>
    </row>
    <row r="85" spans="1:9" ht="17.25" thickBot="1">
      <c r="A85" s="243" t="s">
        <v>200</v>
      </c>
      <c r="B85" s="244"/>
      <c r="C85" s="245"/>
      <c r="D85" s="142"/>
      <c r="E85" s="143"/>
      <c r="F85" s="143"/>
      <c r="G85" s="142">
        <v>0</v>
      </c>
      <c r="H85" s="142">
        <v>0</v>
      </c>
      <c r="I85" s="144">
        <f t="shared" si="9"/>
        <v>0</v>
      </c>
    </row>
    <row r="86" spans="1:9" ht="23.25" customHeight="1" thickTop="1" thickBot="1">
      <c r="A86" s="246" t="s">
        <v>201</v>
      </c>
      <c r="B86" s="247"/>
      <c r="C86" s="248"/>
      <c r="D86" s="105">
        <f>D4+D22+D50+D64+D67+D70+D73+D78+D85</f>
        <v>8700000</v>
      </c>
      <c r="E86" s="106">
        <f>SUM(E4,E22,E50,E67,E70,E73,E78,E85)</f>
        <v>4100000</v>
      </c>
      <c r="F86" s="145">
        <v>3500000</v>
      </c>
      <c r="G86" s="105">
        <f>D86+E86-F86</f>
        <v>9300000</v>
      </c>
      <c r="H86" s="105">
        <v>8800000</v>
      </c>
      <c r="I86" s="146">
        <f t="shared" si="9"/>
        <v>500000</v>
      </c>
    </row>
    <row r="87" spans="1:9" ht="25.5" customHeight="1">
      <c r="A87" s="147"/>
      <c r="B87" s="147"/>
      <c r="C87" s="147"/>
      <c r="D87" s="148"/>
      <c r="E87" s="149"/>
      <c r="F87" s="149"/>
      <c r="G87" s="150"/>
      <c r="H87" s="151"/>
      <c r="I87" s="152"/>
    </row>
    <row r="88" spans="1:9" ht="25.5" customHeight="1">
      <c r="A88" s="147"/>
      <c r="B88" s="147"/>
      <c r="C88" s="147"/>
      <c r="D88" s="153"/>
      <c r="E88" s="154"/>
      <c r="F88" s="149"/>
      <c r="G88" s="150"/>
      <c r="H88" s="151"/>
      <c r="I88" s="152"/>
    </row>
    <row r="89" spans="1:9">
      <c r="D89" s="155"/>
    </row>
    <row r="90" spans="1:9">
      <c r="H90" s="159"/>
    </row>
  </sheetData>
  <sheetProtection password="CC3D" sheet="1" objects="1" scenarios="1"/>
  <mergeCells count="10">
    <mergeCell ref="A85:C85"/>
    <mergeCell ref="A86:C86"/>
    <mergeCell ref="A1:I1"/>
    <mergeCell ref="A2:C2"/>
    <mergeCell ref="D2:D3"/>
    <mergeCell ref="E2:E3"/>
    <mergeCell ref="F2:F3"/>
    <mergeCell ref="G2:G3"/>
    <mergeCell ref="H2:H3"/>
    <mergeCell ref="I2:I3"/>
  </mergeCells>
  <phoneticPr fontId="4" type="noConversion"/>
  <pageMargins left="0.1" right="0.1" top="0.65" bottom="0.3" header="0.15748031496063" footer="0.31496062992126"/>
  <pageSetup paperSize="9" orientation="portrait" useFirstPageNumber="1" horizontalDpi="1200" verticalDpi="1200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5" sqref="J15"/>
    </sheetView>
  </sheetViews>
  <sheetFormatPr defaultRowHeight="16.5"/>
  <cols>
    <col min="1" max="16384" width="8.88671875" style="295"/>
  </cols>
  <sheetData>
    <row r="1" spans="1:10" ht="26.25">
      <c r="A1" s="294" t="s">
        <v>248</v>
      </c>
      <c r="B1" s="294"/>
      <c r="C1" s="294"/>
      <c r="D1" s="294"/>
      <c r="E1" s="294"/>
      <c r="F1" s="294"/>
      <c r="G1" s="294"/>
      <c r="H1" s="294"/>
    </row>
    <row r="3" spans="1:10" ht="36" customHeight="1">
      <c r="A3" s="296" t="s">
        <v>249</v>
      </c>
      <c r="B3" s="297"/>
      <c r="C3" s="297"/>
      <c r="D3" s="297"/>
      <c r="E3" s="297"/>
      <c r="F3" s="297"/>
      <c r="G3" s="297"/>
      <c r="H3" s="297"/>
      <c r="I3" s="297"/>
    </row>
    <row r="4" spans="1:10" ht="32.25" customHeight="1">
      <c r="A4" s="296" t="s">
        <v>250</v>
      </c>
      <c r="B4" s="296"/>
      <c r="C4" s="296"/>
      <c r="D4" s="296"/>
      <c r="E4" s="296"/>
      <c r="F4" s="296"/>
      <c r="G4" s="296"/>
      <c r="H4" s="296"/>
      <c r="I4" s="296"/>
    </row>
    <row r="5" spans="1:10">
      <c r="A5" s="298"/>
      <c r="B5" s="299"/>
      <c r="C5" s="299"/>
      <c r="D5" s="299"/>
      <c r="E5" s="299"/>
      <c r="F5" s="299"/>
      <c r="G5" s="299"/>
      <c r="H5" s="299"/>
      <c r="I5" s="299"/>
    </row>
    <row r="6" spans="1:10" ht="20.25">
      <c r="A6" s="300" t="s">
        <v>251</v>
      </c>
      <c r="B6" s="300"/>
      <c r="C6" s="300"/>
    </row>
    <row r="7" spans="1:10" ht="41.25" customHeight="1">
      <c r="A7" s="301" t="s">
        <v>252</v>
      </c>
      <c r="B7" s="302"/>
      <c r="C7" s="302"/>
      <c r="D7" s="302"/>
      <c r="E7" s="302"/>
      <c r="F7" s="302"/>
      <c r="G7" s="302"/>
      <c r="H7" s="302"/>
      <c r="I7" s="302"/>
      <c r="J7" s="302"/>
    </row>
    <row r="8" spans="1:10" ht="32.25" customHeight="1">
      <c r="A8" s="302" t="s">
        <v>253</v>
      </c>
      <c r="B8" s="302"/>
      <c r="C8" s="302"/>
      <c r="D8" s="302"/>
      <c r="E8" s="302"/>
      <c r="F8" s="302"/>
      <c r="G8" s="302"/>
      <c r="H8" s="302"/>
      <c r="I8" s="302"/>
      <c r="J8" s="302"/>
    </row>
    <row r="9" spans="1:10" ht="17.25">
      <c r="A9" s="303" t="s">
        <v>254</v>
      </c>
      <c r="B9" s="304"/>
      <c r="C9" s="304"/>
      <c r="D9" s="304"/>
      <c r="E9" s="304"/>
      <c r="F9" s="304"/>
      <c r="G9" s="304"/>
      <c r="H9" s="304"/>
      <c r="I9" s="304"/>
      <c r="J9" s="304"/>
    </row>
    <row r="10" spans="1:10" ht="17.25">
      <c r="A10" s="305" t="s">
        <v>255</v>
      </c>
      <c r="B10" s="306"/>
      <c r="C10" s="306" t="s">
        <v>256</v>
      </c>
      <c r="D10" s="306"/>
      <c r="E10" s="306"/>
      <c r="F10" s="306"/>
      <c r="G10" s="306"/>
      <c r="H10" s="306"/>
      <c r="I10" s="306"/>
      <c r="J10" s="306"/>
    </row>
    <row r="11" spans="1:10" ht="17.25">
      <c r="A11" s="305"/>
      <c r="B11" s="306"/>
      <c r="C11" s="306"/>
      <c r="D11" s="306"/>
      <c r="E11" s="306"/>
      <c r="F11" s="306"/>
      <c r="G11" s="306"/>
      <c r="H11" s="306"/>
      <c r="I11" s="306"/>
      <c r="J11" s="306"/>
    </row>
    <row r="12" spans="1:10" ht="28.5" customHeight="1">
      <c r="A12" s="300" t="s">
        <v>257</v>
      </c>
      <c r="B12" s="300"/>
      <c r="C12" s="300"/>
    </row>
    <row r="13" spans="1:10" ht="36" customHeight="1">
      <c r="A13" s="307" t="s">
        <v>258</v>
      </c>
      <c r="B13" s="307"/>
      <c r="C13" s="307"/>
      <c r="D13" s="307"/>
      <c r="E13" s="307"/>
      <c r="F13" s="307"/>
      <c r="G13" s="307"/>
      <c r="H13" s="307"/>
      <c r="I13" s="307"/>
    </row>
    <row r="14" spans="1:10" ht="36" customHeight="1">
      <c r="A14" s="307" t="s">
        <v>259</v>
      </c>
      <c r="B14" s="307"/>
      <c r="C14" s="307"/>
      <c r="D14" s="307"/>
      <c r="E14" s="307"/>
      <c r="F14" s="307"/>
      <c r="G14" s="307"/>
      <c r="H14" s="307"/>
    </row>
    <row r="15" spans="1:10" ht="36" customHeight="1">
      <c r="A15" s="307" t="s">
        <v>260</v>
      </c>
      <c r="B15" s="307"/>
      <c r="C15" s="307"/>
      <c r="D15" s="307"/>
      <c r="E15" s="307"/>
      <c r="F15" s="307"/>
      <c r="G15" s="307"/>
      <c r="H15" s="307"/>
    </row>
    <row r="16" spans="1:10" ht="36" customHeight="1">
      <c r="A16" s="306" t="s">
        <v>261</v>
      </c>
      <c r="B16" s="306"/>
      <c r="C16" s="306"/>
      <c r="D16" s="306"/>
      <c r="E16" s="306"/>
      <c r="F16" s="306"/>
      <c r="G16" s="306"/>
      <c r="H16" s="306"/>
    </row>
    <row r="17" spans="1:8" ht="23.25" customHeight="1">
      <c r="A17" s="302"/>
      <c r="B17" s="302"/>
      <c r="C17" s="302"/>
      <c r="D17" s="302"/>
      <c r="E17" s="302"/>
      <c r="F17" s="302"/>
      <c r="G17" s="302"/>
    </row>
    <row r="18" spans="1:8" ht="24.75" customHeight="1">
      <c r="A18" s="302"/>
      <c r="B18" s="302"/>
      <c r="C18" s="302"/>
      <c r="D18" s="302"/>
      <c r="E18" s="302"/>
      <c r="F18" s="302"/>
      <c r="G18" s="302"/>
      <c r="H18" s="302"/>
    </row>
    <row r="19" spans="1:8" ht="24" customHeight="1">
      <c r="A19" s="307"/>
      <c r="B19" s="307"/>
      <c r="C19" s="307"/>
      <c r="D19" s="307"/>
      <c r="E19" s="307"/>
      <c r="F19" s="307"/>
      <c r="G19" s="307"/>
      <c r="H19" s="307"/>
    </row>
    <row r="20" spans="1:8" ht="26.25" customHeight="1">
      <c r="A20" s="307"/>
      <c r="B20" s="307"/>
      <c r="C20" s="307"/>
      <c r="D20" s="307"/>
      <c r="E20" s="307"/>
      <c r="F20" s="307"/>
      <c r="G20" s="307"/>
      <c r="H20" s="307"/>
    </row>
  </sheetData>
  <sheetProtection password="CC3D" sheet="1" objects="1" scenarios="1"/>
  <mergeCells count="15">
    <mergeCell ref="A18:H18"/>
    <mergeCell ref="A19:H19"/>
    <mergeCell ref="A20:H20"/>
    <mergeCell ref="A9:J9"/>
    <mergeCell ref="A12:C12"/>
    <mergeCell ref="A13:I13"/>
    <mergeCell ref="A14:H14"/>
    <mergeCell ref="A15:H15"/>
    <mergeCell ref="A17:G17"/>
    <mergeCell ref="A1:H1"/>
    <mergeCell ref="A3:I3"/>
    <mergeCell ref="A4:I4"/>
    <mergeCell ref="A6:C6"/>
    <mergeCell ref="A7:J7"/>
    <mergeCell ref="A8:J8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opLeftCell="A37" workbookViewId="0">
      <selection activeCell="F53" sqref="F53"/>
    </sheetView>
  </sheetViews>
  <sheetFormatPr defaultRowHeight="16.5"/>
  <cols>
    <col min="1" max="1" width="8.21875" style="113" customWidth="1"/>
    <col min="2" max="2" width="10.21875" style="113" customWidth="1"/>
    <col min="3" max="3" width="9.6640625" style="67" customWidth="1"/>
    <col min="4" max="4" width="10" style="110" customWidth="1"/>
    <col min="5" max="5" width="9.5546875" style="111" customWidth="1"/>
    <col min="6" max="6" width="8.109375" style="111" customWidth="1"/>
    <col min="7" max="7" width="9.109375" style="110" customWidth="1"/>
    <col min="8" max="8" width="9.109375" style="112" customWidth="1"/>
    <col min="9" max="9" width="8.109375" style="110" customWidth="1"/>
    <col min="10" max="16384" width="8.88671875" style="67"/>
  </cols>
  <sheetData>
    <row r="1" spans="1:9" ht="36" customHeight="1">
      <c r="A1" s="250" t="s">
        <v>202</v>
      </c>
      <c r="B1" s="250"/>
      <c r="C1" s="250"/>
      <c r="D1" s="250"/>
      <c r="E1" s="250"/>
      <c r="F1" s="250"/>
      <c r="G1" s="250"/>
      <c r="H1" s="250"/>
      <c r="I1" s="250"/>
    </row>
    <row r="2" spans="1:9" ht="20.25" customHeight="1" thickBot="1">
      <c r="A2" s="68" t="s">
        <v>84</v>
      </c>
      <c r="B2" s="68"/>
      <c r="C2" s="68"/>
      <c r="D2" s="69"/>
      <c r="E2" s="70"/>
      <c r="F2" s="70"/>
      <c r="G2" s="69"/>
      <c r="H2" s="251" t="s">
        <v>85</v>
      </c>
      <c r="I2" s="251"/>
    </row>
    <row r="3" spans="1:9" ht="13.5" customHeight="1">
      <c r="A3" s="252" t="s">
        <v>86</v>
      </c>
      <c r="B3" s="253"/>
      <c r="C3" s="254"/>
      <c r="D3" s="267" t="s">
        <v>203</v>
      </c>
      <c r="E3" s="259" t="s">
        <v>204</v>
      </c>
      <c r="F3" s="259" t="s">
        <v>89</v>
      </c>
      <c r="G3" s="274" t="s">
        <v>205</v>
      </c>
      <c r="H3" s="275" t="s">
        <v>206</v>
      </c>
      <c r="I3" s="264" t="s">
        <v>3</v>
      </c>
    </row>
    <row r="4" spans="1:9" ht="13.5" customHeight="1">
      <c r="A4" s="71" t="s">
        <v>4</v>
      </c>
      <c r="B4" s="72" t="s">
        <v>5</v>
      </c>
      <c r="C4" s="73" t="s">
        <v>6</v>
      </c>
      <c r="D4" s="256"/>
      <c r="E4" s="258"/>
      <c r="F4" s="258"/>
      <c r="G4" s="261"/>
      <c r="H4" s="263"/>
      <c r="I4" s="265"/>
    </row>
    <row r="5" spans="1:9" ht="17.100000000000001" customHeight="1">
      <c r="A5" s="162" t="s">
        <v>92</v>
      </c>
      <c r="B5" s="75"/>
      <c r="C5" s="75"/>
      <c r="D5" s="163">
        <f>SUM(D6,D9)</f>
        <v>3886000</v>
      </c>
      <c r="E5" s="163"/>
      <c r="F5" s="163"/>
      <c r="G5" s="164">
        <f>(D5+E5)</f>
        <v>3886000</v>
      </c>
      <c r="H5" s="163">
        <f>SUM(H6,H9)</f>
        <v>3916000</v>
      </c>
      <c r="I5" s="78">
        <f>SUM(G5-H5)</f>
        <v>-30000</v>
      </c>
    </row>
    <row r="6" spans="1:9" ht="17.100000000000001" customHeight="1">
      <c r="A6" s="165"/>
      <c r="B6" s="80" t="s">
        <v>92</v>
      </c>
      <c r="C6" s="75"/>
      <c r="D6" s="81">
        <f>SUM(D7,D8)</f>
        <v>3812000</v>
      </c>
      <c r="E6" s="81"/>
      <c r="F6" s="81"/>
      <c r="G6" s="82">
        <f t="shared" ref="G6:G42" si="0">SUM(D6+E6)</f>
        <v>3812000</v>
      </c>
      <c r="H6" s="81">
        <f>SUM(H7,H8)</f>
        <v>3912000</v>
      </c>
      <c r="I6" s="83">
        <f t="shared" ref="I6:I43" si="1">SUM(G6-H6)</f>
        <v>-100000</v>
      </c>
    </row>
    <row r="7" spans="1:9" ht="17.100000000000001" customHeight="1">
      <c r="A7" s="165"/>
      <c r="B7" s="75"/>
      <c r="C7" s="80" t="s">
        <v>207</v>
      </c>
      <c r="D7" s="81">
        <v>123000</v>
      </c>
      <c r="E7" s="84"/>
      <c r="F7" s="84"/>
      <c r="G7" s="82">
        <f t="shared" si="0"/>
        <v>123000</v>
      </c>
      <c r="H7" s="81">
        <v>132000</v>
      </c>
      <c r="I7" s="83">
        <f t="shared" si="1"/>
        <v>-9000</v>
      </c>
    </row>
    <row r="8" spans="1:9" ht="17.100000000000001" customHeight="1">
      <c r="A8" s="165"/>
      <c r="B8" s="75"/>
      <c r="C8" s="80" t="s">
        <v>208</v>
      </c>
      <c r="D8" s="81">
        <v>3689000</v>
      </c>
      <c r="E8" s="84"/>
      <c r="F8" s="84"/>
      <c r="G8" s="82">
        <f t="shared" si="0"/>
        <v>3689000</v>
      </c>
      <c r="H8" s="81">
        <v>3780000</v>
      </c>
      <c r="I8" s="83">
        <f t="shared" si="1"/>
        <v>-91000</v>
      </c>
    </row>
    <row r="9" spans="1:9" ht="17.100000000000001" customHeight="1">
      <c r="A9" s="165"/>
      <c r="B9" s="80" t="s">
        <v>95</v>
      </c>
      <c r="C9" s="75"/>
      <c r="D9" s="81">
        <f>D10</f>
        <v>74000</v>
      </c>
      <c r="E9" s="81"/>
      <c r="F9" s="81"/>
      <c r="G9" s="82">
        <f t="shared" si="0"/>
        <v>74000</v>
      </c>
      <c r="H9" s="81">
        <v>4000</v>
      </c>
      <c r="I9" s="83">
        <f t="shared" si="1"/>
        <v>70000</v>
      </c>
    </row>
    <row r="10" spans="1:9" ht="17.100000000000001" customHeight="1">
      <c r="A10" s="165"/>
      <c r="B10" s="75"/>
      <c r="C10" s="80" t="s">
        <v>96</v>
      </c>
      <c r="D10" s="81">
        <v>74000</v>
      </c>
      <c r="E10" s="84"/>
      <c r="F10" s="84"/>
      <c r="G10" s="82">
        <f t="shared" si="0"/>
        <v>74000</v>
      </c>
      <c r="H10" s="81">
        <v>4000</v>
      </c>
      <c r="I10" s="83">
        <f t="shared" si="1"/>
        <v>70000</v>
      </c>
    </row>
    <row r="11" spans="1:9" ht="26.25" customHeight="1">
      <c r="A11" s="162" t="s">
        <v>97</v>
      </c>
      <c r="B11" s="75"/>
      <c r="C11" s="75"/>
      <c r="D11" s="76">
        <f>SUM(D12,D16,D19)</f>
        <v>4058000</v>
      </c>
      <c r="E11" s="76">
        <f>SUM(E12,E16)</f>
        <v>72000</v>
      </c>
      <c r="F11" s="81">
        <f>F15</f>
        <v>3500000</v>
      </c>
      <c r="G11" s="77">
        <f t="shared" si="0"/>
        <v>4130000</v>
      </c>
      <c r="H11" s="76">
        <f>H12+H16+H19</f>
        <v>660000</v>
      </c>
      <c r="I11" s="78">
        <f t="shared" si="1"/>
        <v>3470000</v>
      </c>
    </row>
    <row r="12" spans="1:9" ht="17.100000000000001" customHeight="1">
      <c r="A12" s="165"/>
      <c r="B12" s="80" t="s">
        <v>98</v>
      </c>
      <c r="C12" s="75"/>
      <c r="D12" s="81">
        <f>SUM(D13,D14,D15)</f>
        <v>3573000</v>
      </c>
      <c r="E12" s="81">
        <f>SUM(E13,E15)</f>
        <v>7000</v>
      </c>
      <c r="F12" s="81"/>
      <c r="G12" s="82">
        <f t="shared" si="0"/>
        <v>3580000</v>
      </c>
      <c r="H12" s="81">
        <f>H13+H14+H15</f>
        <v>80000</v>
      </c>
      <c r="I12" s="83">
        <f t="shared" si="1"/>
        <v>3500000</v>
      </c>
    </row>
    <row r="13" spans="1:9" ht="17.100000000000001" customHeight="1">
      <c r="A13" s="165"/>
      <c r="B13" s="75"/>
      <c r="C13" s="80" t="s">
        <v>99</v>
      </c>
      <c r="D13" s="81">
        <v>3000</v>
      </c>
      <c r="E13" s="84">
        <v>7000</v>
      </c>
      <c r="F13" s="84"/>
      <c r="G13" s="82">
        <f t="shared" si="0"/>
        <v>10000</v>
      </c>
      <c r="H13" s="81">
        <v>10000</v>
      </c>
      <c r="I13" s="83">
        <f t="shared" si="1"/>
        <v>0</v>
      </c>
    </row>
    <row r="14" spans="1:9" ht="21.95" customHeight="1">
      <c r="A14" s="165"/>
      <c r="B14" s="75"/>
      <c r="C14" s="80" t="s">
        <v>100</v>
      </c>
      <c r="D14" s="166">
        <v>70000</v>
      </c>
      <c r="E14" s="167"/>
      <c r="F14" s="167"/>
      <c r="G14" s="168">
        <f t="shared" si="0"/>
        <v>70000</v>
      </c>
      <c r="H14" s="166">
        <v>70000</v>
      </c>
      <c r="I14" s="83">
        <f t="shared" si="1"/>
        <v>0</v>
      </c>
    </row>
    <row r="15" spans="1:9" ht="22.5" customHeight="1">
      <c r="A15" s="165"/>
      <c r="B15" s="75"/>
      <c r="C15" s="80" t="s">
        <v>101</v>
      </c>
      <c r="D15" s="85">
        <v>3500000</v>
      </c>
      <c r="E15" s="86">
        <v>0</v>
      </c>
      <c r="F15" s="86">
        <v>3500000</v>
      </c>
      <c r="G15" s="87">
        <v>0</v>
      </c>
      <c r="H15" s="88">
        <v>0</v>
      </c>
      <c r="I15" s="83">
        <f t="shared" si="1"/>
        <v>0</v>
      </c>
    </row>
    <row r="16" spans="1:9" ht="15" customHeight="1">
      <c r="A16" s="165"/>
      <c r="B16" s="80" t="s">
        <v>102</v>
      </c>
      <c r="C16" s="75"/>
      <c r="D16" s="81"/>
      <c r="E16" s="81">
        <f>SUM(E17,E18)</f>
        <v>65000</v>
      </c>
      <c r="F16" s="81"/>
      <c r="G16" s="82">
        <f t="shared" si="0"/>
        <v>65000</v>
      </c>
      <c r="H16" s="81">
        <f>H17+H18</f>
        <v>80000</v>
      </c>
      <c r="I16" s="83">
        <f t="shared" si="1"/>
        <v>-15000</v>
      </c>
    </row>
    <row r="17" spans="1:9" ht="15" customHeight="1">
      <c r="A17" s="165"/>
      <c r="B17" s="75"/>
      <c r="C17" s="80" t="s">
        <v>103</v>
      </c>
      <c r="D17" s="81"/>
      <c r="E17" s="84">
        <v>5000</v>
      </c>
      <c r="F17" s="84"/>
      <c r="G17" s="82">
        <f t="shared" si="0"/>
        <v>5000</v>
      </c>
      <c r="H17" s="81">
        <v>10000</v>
      </c>
      <c r="I17" s="83">
        <f t="shared" si="1"/>
        <v>-5000</v>
      </c>
    </row>
    <row r="18" spans="1:9" ht="15" customHeight="1">
      <c r="A18" s="165"/>
      <c r="B18" s="75"/>
      <c r="C18" s="80" t="s">
        <v>104</v>
      </c>
      <c r="D18" s="81"/>
      <c r="E18" s="84">
        <v>60000</v>
      </c>
      <c r="F18" s="84"/>
      <c r="G18" s="82">
        <f t="shared" si="0"/>
        <v>60000</v>
      </c>
      <c r="H18" s="81">
        <v>70000</v>
      </c>
      <c r="I18" s="83">
        <f t="shared" si="1"/>
        <v>-10000</v>
      </c>
    </row>
    <row r="19" spans="1:9" ht="15" customHeight="1">
      <c r="A19" s="165"/>
      <c r="B19" s="80" t="s">
        <v>105</v>
      </c>
      <c r="C19" s="75"/>
      <c r="D19" s="81">
        <f>D20+D22</f>
        <v>485000</v>
      </c>
      <c r="E19" s="81"/>
      <c r="F19" s="81"/>
      <c r="G19" s="82">
        <f t="shared" si="0"/>
        <v>485000</v>
      </c>
      <c r="H19" s="81">
        <f>H20+H22</f>
        <v>500000</v>
      </c>
      <c r="I19" s="83">
        <f t="shared" si="1"/>
        <v>-15000</v>
      </c>
    </row>
    <row r="20" spans="1:9" ht="15" customHeight="1">
      <c r="A20" s="165"/>
      <c r="B20" s="80"/>
      <c r="C20" s="75" t="s">
        <v>106</v>
      </c>
      <c r="D20" s="81">
        <v>430000</v>
      </c>
      <c r="E20" s="81"/>
      <c r="F20" s="81"/>
      <c r="G20" s="82">
        <f t="shared" si="0"/>
        <v>430000</v>
      </c>
      <c r="H20" s="81">
        <v>430000</v>
      </c>
      <c r="I20" s="83">
        <f t="shared" si="1"/>
        <v>0</v>
      </c>
    </row>
    <row r="21" spans="1:9" ht="21.75" customHeight="1">
      <c r="A21" s="165"/>
      <c r="B21" s="80"/>
      <c r="C21" s="95" t="s">
        <v>107</v>
      </c>
      <c r="D21" s="96">
        <v>0</v>
      </c>
      <c r="E21" s="96"/>
      <c r="F21" s="96"/>
      <c r="G21" s="87">
        <v>0</v>
      </c>
      <c r="H21" s="96">
        <v>0</v>
      </c>
      <c r="I21" s="83">
        <f t="shared" si="1"/>
        <v>0</v>
      </c>
    </row>
    <row r="22" spans="1:9" ht="15" customHeight="1">
      <c r="A22" s="165"/>
      <c r="B22" s="75"/>
      <c r="C22" s="80" t="s">
        <v>108</v>
      </c>
      <c r="D22" s="81">
        <v>55000</v>
      </c>
      <c r="E22" s="84"/>
      <c r="F22" s="84"/>
      <c r="G22" s="82">
        <f t="shared" si="0"/>
        <v>55000</v>
      </c>
      <c r="H22" s="81">
        <v>70000</v>
      </c>
      <c r="I22" s="83">
        <f t="shared" si="1"/>
        <v>-15000</v>
      </c>
    </row>
    <row r="23" spans="1:9" ht="27.75" customHeight="1">
      <c r="A23" s="162" t="s">
        <v>209</v>
      </c>
      <c r="B23" s="75"/>
      <c r="C23" s="75"/>
      <c r="D23" s="163">
        <f>SUM(D24,D26,D29)</f>
        <v>100000</v>
      </c>
      <c r="E23" s="163"/>
      <c r="F23" s="163"/>
      <c r="G23" s="164">
        <f t="shared" si="0"/>
        <v>100000</v>
      </c>
      <c r="H23" s="163">
        <f>H24+H26+H29</f>
        <v>35000</v>
      </c>
      <c r="I23" s="78">
        <f t="shared" si="1"/>
        <v>65000</v>
      </c>
    </row>
    <row r="24" spans="1:9" ht="16.5" customHeight="1">
      <c r="A24" s="165"/>
      <c r="B24" s="80" t="s">
        <v>110</v>
      </c>
      <c r="C24" s="75"/>
      <c r="D24" s="81">
        <f>D25</f>
        <v>17000</v>
      </c>
      <c r="E24" s="81"/>
      <c r="F24" s="81"/>
      <c r="G24" s="82">
        <f t="shared" si="0"/>
        <v>17000</v>
      </c>
      <c r="H24" s="81">
        <v>17000</v>
      </c>
      <c r="I24" s="83">
        <f t="shared" si="1"/>
        <v>0</v>
      </c>
    </row>
    <row r="25" spans="1:9" ht="15" customHeight="1">
      <c r="A25" s="165"/>
      <c r="B25" s="75"/>
      <c r="C25" s="80" t="s">
        <v>111</v>
      </c>
      <c r="D25" s="81">
        <v>17000</v>
      </c>
      <c r="E25" s="84"/>
      <c r="F25" s="84"/>
      <c r="G25" s="82">
        <f t="shared" si="0"/>
        <v>17000</v>
      </c>
      <c r="H25" s="81">
        <v>17000</v>
      </c>
      <c r="I25" s="83">
        <f t="shared" si="1"/>
        <v>0</v>
      </c>
    </row>
    <row r="26" spans="1:9" ht="15" customHeight="1">
      <c r="A26" s="165"/>
      <c r="B26" s="80" t="s">
        <v>210</v>
      </c>
      <c r="C26" s="75"/>
      <c r="D26" s="81">
        <f>SUM(D27,D28)</f>
        <v>77000</v>
      </c>
      <c r="E26" s="81"/>
      <c r="F26" s="81"/>
      <c r="G26" s="82">
        <f t="shared" si="0"/>
        <v>77000</v>
      </c>
      <c r="H26" s="81">
        <f>H27+H28</f>
        <v>12000</v>
      </c>
      <c r="I26" s="83">
        <f t="shared" si="1"/>
        <v>65000</v>
      </c>
    </row>
    <row r="27" spans="1:9" ht="15" customHeight="1">
      <c r="A27" s="165"/>
      <c r="B27" s="75"/>
      <c r="C27" s="80" t="s">
        <v>113</v>
      </c>
      <c r="D27" s="81">
        <v>2000</v>
      </c>
      <c r="E27" s="84"/>
      <c r="F27" s="84"/>
      <c r="G27" s="82">
        <f t="shared" si="0"/>
        <v>2000</v>
      </c>
      <c r="H27" s="81">
        <v>2000</v>
      </c>
      <c r="I27" s="83">
        <f t="shared" si="1"/>
        <v>0</v>
      </c>
    </row>
    <row r="28" spans="1:9" ht="23.25" customHeight="1">
      <c r="A28" s="165"/>
      <c r="B28" s="75"/>
      <c r="C28" s="80" t="s">
        <v>211</v>
      </c>
      <c r="D28" s="81">
        <v>75000</v>
      </c>
      <c r="E28" s="84"/>
      <c r="F28" s="84"/>
      <c r="G28" s="82">
        <f t="shared" si="0"/>
        <v>75000</v>
      </c>
      <c r="H28" s="81">
        <v>10000</v>
      </c>
      <c r="I28" s="83">
        <f t="shared" si="1"/>
        <v>65000</v>
      </c>
    </row>
    <row r="29" spans="1:9" ht="21.95" customHeight="1">
      <c r="A29" s="165"/>
      <c r="B29" s="80" t="s">
        <v>212</v>
      </c>
      <c r="C29" s="75"/>
      <c r="D29" s="81">
        <f>SUM(D30:D31)</f>
        <v>6000</v>
      </c>
      <c r="E29" s="81"/>
      <c r="F29" s="81"/>
      <c r="G29" s="82">
        <f t="shared" si="0"/>
        <v>6000</v>
      </c>
      <c r="H29" s="81">
        <f>H30+H31</f>
        <v>6000</v>
      </c>
      <c r="I29" s="83">
        <f t="shared" si="1"/>
        <v>0</v>
      </c>
    </row>
    <row r="30" spans="1:9" ht="18" customHeight="1">
      <c r="A30" s="165"/>
      <c r="B30" s="75"/>
      <c r="C30" s="80" t="s">
        <v>116</v>
      </c>
      <c r="D30" s="166">
        <v>3000</v>
      </c>
      <c r="E30" s="167"/>
      <c r="F30" s="167"/>
      <c r="G30" s="168">
        <f t="shared" si="0"/>
        <v>3000</v>
      </c>
      <c r="H30" s="166">
        <v>3000</v>
      </c>
      <c r="I30" s="83">
        <f t="shared" si="1"/>
        <v>0</v>
      </c>
    </row>
    <row r="31" spans="1:9" ht="20.25" customHeight="1">
      <c r="A31" s="165"/>
      <c r="B31" s="75"/>
      <c r="C31" s="80" t="s">
        <v>115</v>
      </c>
      <c r="D31" s="84">
        <v>3000</v>
      </c>
      <c r="E31" s="84"/>
      <c r="F31" s="84"/>
      <c r="G31" s="82">
        <f t="shared" si="0"/>
        <v>3000</v>
      </c>
      <c r="H31" s="84">
        <v>3000</v>
      </c>
      <c r="I31" s="83">
        <f t="shared" si="1"/>
        <v>0</v>
      </c>
    </row>
    <row r="32" spans="1:9" ht="15" customHeight="1">
      <c r="A32" s="162" t="s">
        <v>117</v>
      </c>
      <c r="B32" s="75"/>
      <c r="C32" s="75"/>
      <c r="D32" s="76">
        <f>SUM(D33,D35)</f>
        <v>36000</v>
      </c>
      <c r="E32" s="76">
        <f>E33</f>
        <v>62000</v>
      </c>
      <c r="F32" s="76"/>
      <c r="G32" s="77">
        <f t="shared" si="0"/>
        <v>98000</v>
      </c>
      <c r="H32" s="76">
        <f>H33+H35</f>
        <v>163000</v>
      </c>
      <c r="I32" s="78">
        <f t="shared" si="1"/>
        <v>-65000</v>
      </c>
    </row>
    <row r="33" spans="1:9" ht="18.75" customHeight="1">
      <c r="A33" s="165"/>
      <c r="B33" s="80" t="s">
        <v>118</v>
      </c>
      <c r="C33" s="75"/>
      <c r="D33" s="81">
        <f>D34</f>
        <v>30000</v>
      </c>
      <c r="E33" s="81">
        <f>E34</f>
        <v>62000</v>
      </c>
      <c r="F33" s="81"/>
      <c r="G33" s="82">
        <f t="shared" si="0"/>
        <v>92000</v>
      </c>
      <c r="H33" s="81">
        <f>H34</f>
        <v>157000</v>
      </c>
      <c r="I33" s="83">
        <f t="shared" si="1"/>
        <v>-65000</v>
      </c>
    </row>
    <row r="34" spans="1:9" ht="15" customHeight="1">
      <c r="A34" s="165"/>
      <c r="B34" s="75"/>
      <c r="C34" s="80" t="s">
        <v>119</v>
      </c>
      <c r="D34" s="81">
        <v>30000</v>
      </c>
      <c r="E34" s="84">
        <v>62000</v>
      </c>
      <c r="F34" s="84"/>
      <c r="G34" s="82">
        <f t="shared" si="0"/>
        <v>92000</v>
      </c>
      <c r="H34" s="81">
        <v>157000</v>
      </c>
      <c r="I34" s="83">
        <f t="shared" si="1"/>
        <v>-65000</v>
      </c>
    </row>
    <row r="35" spans="1:9" ht="18.75" customHeight="1">
      <c r="A35" s="165"/>
      <c r="B35" s="80" t="s">
        <v>120</v>
      </c>
      <c r="C35" s="75"/>
      <c r="D35" s="81">
        <f>D36</f>
        <v>6000</v>
      </c>
      <c r="E35" s="81"/>
      <c r="F35" s="81"/>
      <c r="G35" s="82">
        <f t="shared" si="0"/>
        <v>6000</v>
      </c>
      <c r="H35" s="81">
        <v>6000</v>
      </c>
      <c r="I35" s="83">
        <f t="shared" si="1"/>
        <v>0</v>
      </c>
    </row>
    <row r="36" spans="1:9" ht="15" customHeight="1">
      <c r="A36" s="165"/>
      <c r="B36" s="75"/>
      <c r="C36" s="80" t="s">
        <v>121</v>
      </c>
      <c r="D36" s="81">
        <v>6000</v>
      </c>
      <c r="E36" s="84"/>
      <c r="F36" s="84"/>
      <c r="G36" s="82">
        <f t="shared" si="0"/>
        <v>6000</v>
      </c>
      <c r="H36" s="81">
        <v>6000</v>
      </c>
      <c r="I36" s="83">
        <f t="shared" si="1"/>
        <v>0</v>
      </c>
    </row>
    <row r="37" spans="1:9" ht="22.5" customHeight="1">
      <c r="A37" s="169" t="s">
        <v>122</v>
      </c>
      <c r="B37" s="75"/>
      <c r="C37" s="75"/>
      <c r="D37" s="98"/>
      <c r="E37" s="76">
        <f>E38</f>
        <v>3606000</v>
      </c>
      <c r="F37" s="76"/>
      <c r="G37" s="77">
        <f t="shared" si="0"/>
        <v>3606000</v>
      </c>
      <c r="H37" s="76">
        <v>106000</v>
      </c>
      <c r="I37" s="83">
        <f t="shared" si="1"/>
        <v>3500000</v>
      </c>
    </row>
    <row r="38" spans="1:9" ht="24.75" customHeight="1">
      <c r="A38" s="79"/>
      <c r="B38" s="80" t="s">
        <v>123</v>
      </c>
      <c r="C38" s="75"/>
      <c r="D38" s="76"/>
      <c r="E38" s="81">
        <f>SUM(E39:E41)</f>
        <v>3606000</v>
      </c>
      <c r="F38" s="81"/>
      <c r="G38" s="82">
        <f t="shared" si="0"/>
        <v>3606000</v>
      </c>
      <c r="H38" s="81">
        <f>H39+H40+H41</f>
        <v>106000</v>
      </c>
      <c r="I38" s="83">
        <f t="shared" si="1"/>
        <v>3500000</v>
      </c>
    </row>
    <row r="39" spans="1:9" ht="22.5" customHeight="1">
      <c r="A39" s="79"/>
      <c r="B39" s="75"/>
      <c r="C39" s="80" t="s">
        <v>124</v>
      </c>
      <c r="D39" s="88"/>
      <c r="E39" s="84">
        <v>1500000</v>
      </c>
      <c r="F39" s="84"/>
      <c r="G39" s="82">
        <f t="shared" si="0"/>
        <v>1500000</v>
      </c>
      <c r="H39" s="88">
        <v>0</v>
      </c>
      <c r="I39" s="83">
        <f t="shared" si="1"/>
        <v>1500000</v>
      </c>
    </row>
    <row r="40" spans="1:9" ht="22.5" customHeight="1">
      <c r="A40" s="79"/>
      <c r="B40" s="75"/>
      <c r="C40" s="80" t="s">
        <v>125</v>
      </c>
      <c r="D40" s="166"/>
      <c r="E40" s="167">
        <v>106000</v>
      </c>
      <c r="F40" s="167"/>
      <c r="G40" s="168">
        <f t="shared" si="0"/>
        <v>106000</v>
      </c>
      <c r="H40" s="166">
        <v>106000</v>
      </c>
      <c r="I40" s="83">
        <f t="shared" si="1"/>
        <v>0</v>
      </c>
    </row>
    <row r="41" spans="1:9" ht="22.5" customHeight="1">
      <c r="A41" s="79"/>
      <c r="B41" s="75"/>
      <c r="C41" s="80" t="s">
        <v>126</v>
      </c>
      <c r="D41" s="88"/>
      <c r="E41" s="84">
        <v>2000000</v>
      </c>
      <c r="F41" s="84"/>
      <c r="G41" s="82">
        <f t="shared" si="0"/>
        <v>2000000</v>
      </c>
      <c r="H41" s="88">
        <v>0</v>
      </c>
      <c r="I41" s="83">
        <f t="shared" si="1"/>
        <v>2000000</v>
      </c>
    </row>
    <row r="42" spans="1:9" ht="16.5" customHeight="1" thickBot="1">
      <c r="A42" s="243" t="s">
        <v>13</v>
      </c>
      <c r="B42" s="244"/>
      <c r="C42" s="245"/>
      <c r="D42" s="100">
        <v>430000</v>
      </c>
      <c r="E42" s="101">
        <v>50000</v>
      </c>
      <c r="F42" s="101"/>
      <c r="G42" s="102">
        <f t="shared" si="0"/>
        <v>480000</v>
      </c>
      <c r="H42" s="100">
        <v>240000</v>
      </c>
      <c r="I42" s="104">
        <f t="shared" si="1"/>
        <v>240000</v>
      </c>
    </row>
    <row r="43" spans="1:9" ht="20.100000000000001" customHeight="1" thickTop="1" thickBot="1">
      <c r="A43" s="271" t="s">
        <v>14</v>
      </c>
      <c r="B43" s="272"/>
      <c r="C43" s="273"/>
      <c r="D43" s="160">
        <f>SUM(D5,D11,D23,D32,D37,D42)</f>
        <v>8510000</v>
      </c>
      <c r="E43" s="161">
        <f>SUM(E11,E32,E37,E42)</f>
        <v>3790000</v>
      </c>
      <c r="F43" s="170">
        <v>3500000</v>
      </c>
      <c r="G43" s="171">
        <f>D43+E43-F43</f>
        <v>8800000</v>
      </c>
      <c r="H43" s="160">
        <f>(H5+H11+H23+H32+H37+H42)</f>
        <v>5120000</v>
      </c>
      <c r="I43" s="172">
        <f t="shared" si="1"/>
        <v>3680000</v>
      </c>
    </row>
    <row r="45" spans="1:9">
      <c r="A45" s="249"/>
      <c r="B45" s="249"/>
    </row>
    <row r="73" spans="4:9">
      <c r="E73" s="111">
        <f>SUM(E74)</f>
        <v>0</v>
      </c>
      <c r="G73" s="110">
        <f>SUM(G74)</f>
        <v>0</v>
      </c>
      <c r="I73" s="173"/>
    </row>
    <row r="74" spans="4:9">
      <c r="D74" s="174"/>
    </row>
  </sheetData>
  <sheetProtection password="CC3D" sheet="1" objects="1" scenarios="1"/>
  <mergeCells count="12">
    <mergeCell ref="A42:C42"/>
    <mergeCell ref="A43:C43"/>
    <mergeCell ref="A45:B45"/>
    <mergeCell ref="A1:I1"/>
    <mergeCell ref="H2:I2"/>
    <mergeCell ref="A3:C3"/>
    <mergeCell ref="D3:D4"/>
    <mergeCell ref="E3:E4"/>
    <mergeCell ref="F3:F4"/>
    <mergeCell ref="G3:G4"/>
    <mergeCell ref="H3:H4"/>
    <mergeCell ref="I3:I4"/>
  </mergeCells>
  <phoneticPr fontId="4" type="noConversion"/>
  <pageMargins left="0.1" right="0.1" top="0.15" bottom="0.15" header="0.15748031496063" footer="0.31496062992126"/>
  <pageSetup paperSize="9" orientation="portrait" useFirstPageNumber="1" horizontalDpi="1200" verticalDpi="1200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opLeftCell="A70" workbookViewId="0">
      <selection activeCell="F81" sqref="F81"/>
    </sheetView>
  </sheetViews>
  <sheetFormatPr defaultRowHeight="16.5"/>
  <cols>
    <col min="1" max="1" width="8.21875" style="67" customWidth="1"/>
    <col min="2" max="2" width="8.33203125" style="67" customWidth="1"/>
    <col min="3" max="3" width="10.109375" style="67" customWidth="1"/>
    <col min="4" max="4" width="10.88671875" style="67" customWidth="1"/>
    <col min="5" max="5" width="9.109375" style="156" customWidth="1"/>
    <col min="6" max="6" width="8.21875" style="156" customWidth="1"/>
    <col min="7" max="7" width="9.21875" style="157" customWidth="1"/>
    <col min="8" max="8" width="9.21875" style="158" customWidth="1"/>
    <col min="9" max="9" width="7.88671875" style="158" customWidth="1"/>
    <col min="10" max="16384" width="8.88671875" style="67"/>
  </cols>
  <sheetData>
    <row r="1" spans="1:9" ht="36" customHeight="1" thickBot="1">
      <c r="A1" s="266" t="s">
        <v>127</v>
      </c>
      <c r="B1" s="266"/>
      <c r="C1" s="266"/>
      <c r="D1" s="266"/>
      <c r="E1" s="266"/>
      <c r="F1" s="266"/>
      <c r="G1" s="266"/>
      <c r="H1" s="266"/>
      <c r="I1" s="266"/>
    </row>
    <row r="2" spans="1:9" ht="13.5" customHeight="1">
      <c r="A2" s="252" t="s">
        <v>86</v>
      </c>
      <c r="B2" s="253"/>
      <c r="C2" s="254"/>
      <c r="D2" s="267" t="s">
        <v>203</v>
      </c>
      <c r="E2" s="270" t="s">
        <v>204</v>
      </c>
      <c r="F2" s="270" t="s">
        <v>89</v>
      </c>
      <c r="G2" s="270" t="s">
        <v>213</v>
      </c>
      <c r="H2" s="267" t="s">
        <v>214</v>
      </c>
      <c r="I2" s="267" t="s">
        <v>3</v>
      </c>
    </row>
    <row r="3" spans="1:9" ht="13.5" customHeight="1">
      <c r="A3" s="114" t="s">
        <v>4</v>
      </c>
      <c r="B3" s="73" t="s">
        <v>5</v>
      </c>
      <c r="C3" s="73" t="s">
        <v>6</v>
      </c>
      <c r="D3" s="256"/>
      <c r="E3" s="269"/>
      <c r="F3" s="269"/>
      <c r="G3" s="269"/>
      <c r="H3" s="256"/>
      <c r="I3" s="256"/>
    </row>
    <row r="4" spans="1:9">
      <c r="A4" s="175" t="s">
        <v>130</v>
      </c>
      <c r="B4" s="117"/>
      <c r="C4" s="117"/>
      <c r="D4" s="122">
        <f>SUM(D5+D14)</f>
        <v>2179000</v>
      </c>
      <c r="E4" s="118"/>
      <c r="F4" s="118"/>
      <c r="G4" s="122">
        <f>G5+G14</f>
        <v>2179000</v>
      </c>
      <c r="H4" s="122">
        <v>2143000</v>
      </c>
      <c r="I4" s="123">
        <f>G4-H4</f>
        <v>36000</v>
      </c>
    </row>
    <row r="5" spans="1:9">
      <c r="A5" s="176"/>
      <c r="B5" s="116" t="s">
        <v>131</v>
      </c>
      <c r="C5" s="117"/>
      <c r="D5" s="122">
        <f>SUM(D6:D13)</f>
        <v>1534000</v>
      </c>
      <c r="E5" s="177"/>
      <c r="F5" s="177"/>
      <c r="G5" s="122">
        <f>SUM(G6:G13)</f>
        <v>1534000</v>
      </c>
      <c r="H5" s="122">
        <v>1534000</v>
      </c>
      <c r="I5" s="123">
        <f t="shared" ref="I5:I74" si="0">G5-H5</f>
        <v>0</v>
      </c>
    </row>
    <row r="6" spans="1:9">
      <c r="A6" s="176"/>
      <c r="B6" s="117"/>
      <c r="C6" s="120" t="s">
        <v>132</v>
      </c>
      <c r="D6" s="84">
        <v>553000</v>
      </c>
      <c r="E6" s="121"/>
      <c r="F6" s="121"/>
      <c r="G6" s="84">
        <f t="shared" ref="G6:G13" si="1">D6</f>
        <v>553000</v>
      </c>
      <c r="H6" s="84">
        <v>553000</v>
      </c>
      <c r="I6" s="119">
        <f t="shared" si="0"/>
        <v>0</v>
      </c>
    </row>
    <row r="7" spans="1:9">
      <c r="A7" s="176"/>
      <c r="B7" s="117"/>
      <c r="C7" s="120" t="s">
        <v>133</v>
      </c>
      <c r="D7" s="84">
        <v>230000</v>
      </c>
      <c r="E7" s="121"/>
      <c r="F7" s="121"/>
      <c r="G7" s="84">
        <f t="shared" si="1"/>
        <v>230000</v>
      </c>
      <c r="H7" s="84">
        <v>230000</v>
      </c>
      <c r="I7" s="119">
        <f t="shared" si="0"/>
        <v>0</v>
      </c>
    </row>
    <row r="8" spans="1:9">
      <c r="A8" s="176"/>
      <c r="B8" s="117"/>
      <c r="C8" s="120" t="s">
        <v>134</v>
      </c>
      <c r="D8" s="84">
        <v>230000</v>
      </c>
      <c r="E8" s="121"/>
      <c r="F8" s="121"/>
      <c r="G8" s="84">
        <f t="shared" si="1"/>
        <v>230000</v>
      </c>
      <c r="H8" s="84">
        <v>230000</v>
      </c>
      <c r="I8" s="119">
        <f t="shared" si="0"/>
        <v>0</v>
      </c>
    </row>
    <row r="9" spans="1:9" ht="16.5" customHeight="1">
      <c r="A9" s="176"/>
      <c r="B9" s="117"/>
      <c r="C9" s="120" t="s">
        <v>135</v>
      </c>
      <c r="D9" s="84">
        <v>100000</v>
      </c>
      <c r="E9" s="121"/>
      <c r="F9" s="121"/>
      <c r="G9" s="84">
        <f t="shared" si="1"/>
        <v>100000</v>
      </c>
      <c r="H9" s="84">
        <v>100000</v>
      </c>
      <c r="I9" s="119">
        <f t="shared" si="0"/>
        <v>0</v>
      </c>
    </row>
    <row r="10" spans="1:9">
      <c r="A10" s="176"/>
      <c r="B10" s="117"/>
      <c r="C10" s="120" t="s">
        <v>136</v>
      </c>
      <c r="D10" s="84">
        <v>340000</v>
      </c>
      <c r="E10" s="121"/>
      <c r="F10" s="121"/>
      <c r="G10" s="84">
        <f t="shared" si="1"/>
        <v>340000</v>
      </c>
      <c r="H10" s="84">
        <v>340000</v>
      </c>
      <c r="I10" s="119">
        <f t="shared" si="0"/>
        <v>0</v>
      </c>
    </row>
    <row r="11" spans="1:9">
      <c r="A11" s="176"/>
      <c r="B11" s="117"/>
      <c r="C11" s="120" t="s">
        <v>137</v>
      </c>
      <c r="D11" s="84">
        <v>8000</v>
      </c>
      <c r="E11" s="121"/>
      <c r="F11" s="121"/>
      <c r="G11" s="84">
        <f t="shared" si="1"/>
        <v>8000</v>
      </c>
      <c r="H11" s="84">
        <v>8000</v>
      </c>
      <c r="I11" s="119">
        <f t="shared" si="0"/>
        <v>0</v>
      </c>
    </row>
    <row r="12" spans="1:9">
      <c r="A12" s="176"/>
      <c r="B12" s="117"/>
      <c r="C12" s="120" t="s">
        <v>138</v>
      </c>
      <c r="D12" s="86">
        <v>0</v>
      </c>
      <c r="E12" s="121"/>
      <c r="F12" s="121"/>
      <c r="G12" s="86">
        <f t="shared" si="1"/>
        <v>0</v>
      </c>
      <c r="H12" s="86">
        <v>0</v>
      </c>
      <c r="I12" s="119">
        <f t="shared" si="0"/>
        <v>0</v>
      </c>
    </row>
    <row r="13" spans="1:9">
      <c r="A13" s="176"/>
      <c r="B13" s="117"/>
      <c r="C13" s="120" t="s">
        <v>139</v>
      </c>
      <c r="D13" s="84">
        <v>73000</v>
      </c>
      <c r="E13" s="121"/>
      <c r="F13" s="121"/>
      <c r="G13" s="84">
        <f t="shared" si="1"/>
        <v>73000</v>
      </c>
      <c r="H13" s="84">
        <v>73000</v>
      </c>
      <c r="I13" s="119">
        <f t="shared" si="0"/>
        <v>0</v>
      </c>
    </row>
    <row r="14" spans="1:9" ht="14.25" customHeight="1">
      <c r="A14" s="176"/>
      <c r="B14" s="116" t="s">
        <v>16</v>
      </c>
      <c r="C14" s="117"/>
      <c r="D14" s="84">
        <f>SUM(D15:D21)</f>
        <v>645000</v>
      </c>
      <c r="E14" s="118"/>
      <c r="F14" s="118"/>
      <c r="G14" s="84">
        <f>SUM(G15:G21)</f>
        <v>645000</v>
      </c>
      <c r="H14" s="84">
        <v>609000</v>
      </c>
      <c r="I14" s="119">
        <f t="shared" si="0"/>
        <v>36000</v>
      </c>
    </row>
    <row r="15" spans="1:9">
      <c r="A15" s="176"/>
      <c r="B15" s="117"/>
      <c r="C15" s="120" t="s">
        <v>140</v>
      </c>
      <c r="D15" s="84">
        <v>257000</v>
      </c>
      <c r="E15" s="121"/>
      <c r="F15" s="121"/>
      <c r="G15" s="84">
        <f t="shared" ref="G15:G21" si="2">D15</f>
        <v>257000</v>
      </c>
      <c r="H15" s="84">
        <v>257000</v>
      </c>
      <c r="I15" s="119">
        <f t="shared" si="0"/>
        <v>0</v>
      </c>
    </row>
    <row r="16" spans="1:9">
      <c r="A16" s="176"/>
      <c r="B16" s="117"/>
      <c r="C16" s="120" t="s">
        <v>141</v>
      </c>
      <c r="D16" s="84">
        <v>130000</v>
      </c>
      <c r="E16" s="121"/>
      <c r="F16" s="121"/>
      <c r="G16" s="84">
        <f t="shared" si="2"/>
        <v>130000</v>
      </c>
      <c r="H16" s="84">
        <v>130000</v>
      </c>
      <c r="I16" s="119">
        <f t="shared" si="0"/>
        <v>0</v>
      </c>
    </row>
    <row r="17" spans="1:9">
      <c r="A17" s="176"/>
      <c r="B17" s="117"/>
      <c r="C17" s="120" t="s">
        <v>142</v>
      </c>
      <c r="D17" s="84">
        <v>128000</v>
      </c>
      <c r="E17" s="121"/>
      <c r="F17" s="121"/>
      <c r="G17" s="84">
        <f t="shared" si="2"/>
        <v>128000</v>
      </c>
      <c r="H17" s="84">
        <v>128000</v>
      </c>
      <c r="I17" s="119">
        <f t="shared" si="0"/>
        <v>0</v>
      </c>
    </row>
    <row r="18" spans="1:9">
      <c r="A18" s="176"/>
      <c r="B18" s="117"/>
      <c r="C18" s="120" t="s">
        <v>143</v>
      </c>
      <c r="D18" s="84">
        <v>53000</v>
      </c>
      <c r="E18" s="121"/>
      <c r="F18" s="121"/>
      <c r="G18" s="84">
        <f t="shared" si="2"/>
        <v>53000</v>
      </c>
      <c r="H18" s="84">
        <v>53000</v>
      </c>
      <c r="I18" s="119">
        <f t="shared" si="0"/>
        <v>0</v>
      </c>
    </row>
    <row r="19" spans="1:9" ht="16.149999999999999" customHeight="1">
      <c r="A19" s="176"/>
      <c r="B19" s="117"/>
      <c r="C19" s="120" t="s">
        <v>144</v>
      </c>
      <c r="D19" s="84">
        <v>59000</v>
      </c>
      <c r="E19" s="121"/>
      <c r="F19" s="121"/>
      <c r="G19" s="84">
        <f t="shared" si="2"/>
        <v>59000</v>
      </c>
      <c r="H19" s="84">
        <v>28000</v>
      </c>
      <c r="I19" s="119">
        <f t="shared" si="0"/>
        <v>31000</v>
      </c>
    </row>
    <row r="20" spans="1:9" ht="16.149999999999999" customHeight="1">
      <c r="A20" s="176"/>
      <c r="B20" s="117"/>
      <c r="C20" s="120" t="s">
        <v>145</v>
      </c>
      <c r="D20" s="84">
        <v>8000</v>
      </c>
      <c r="E20" s="121"/>
      <c r="F20" s="121"/>
      <c r="G20" s="84">
        <f t="shared" si="2"/>
        <v>8000</v>
      </c>
      <c r="H20" s="84">
        <v>3000</v>
      </c>
      <c r="I20" s="119">
        <f t="shared" si="0"/>
        <v>5000</v>
      </c>
    </row>
    <row r="21" spans="1:9" ht="16.149999999999999" customHeight="1">
      <c r="A21" s="176"/>
      <c r="B21" s="117"/>
      <c r="C21" s="120" t="s">
        <v>146</v>
      </c>
      <c r="D21" s="167">
        <v>10000</v>
      </c>
      <c r="E21" s="178"/>
      <c r="F21" s="178"/>
      <c r="G21" s="167">
        <f t="shared" si="2"/>
        <v>10000</v>
      </c>
      <c r="H21" s="167">
        <v>10000</v>
      </c>
      <c r="I21" s="119">
        <f t="shared" si="0"/>
        <v>0</v>
      </c>
    </row>
    <row r="22" spans="1:9" ht="18" customHeight="1">
      <c r="A22" s="179" t="s">
        <v>17</v>
      </c>
      <c r="B22" s="117"/>
      <c r="C22" s="117"/>
      <c r="D22" s="122">
        <f>D23+D30+D40</f>
        <v>1021000</v>
      </c>
      <c r="E22" s="76">
        <v>4000</v>
      </c>
      <c r="F22" s="76"/>
      <c r="G22" s="122">
        <f>G23+G30+G40</f>
        <v>1025000</v>
      </c>
      <c r="H22" s="122">
        <v>963000</v>
      </c>
      <c r="I22" s="123">
        <f t="shared" si="0"/>
        <v>62000</v>
      </c>
    </row>
    <row r="23" spans="1:9" ht="27.75" customHeight="1">
      <c r="A23" s="176" t="s">
        <v>209</v>
      </c>
      <c r="B23" s="116" t="s">
        <v>18</v>
      </c>
      <c r="C23" s="117"/>
      <c r="D23" s="122">
        <f>SUM(D24:D29)</f>
        <v>241500</v>
      </c>
      <c r="E23" s="177"/>
      <c r="F23" s="177"/>
      <c r="G23" s="122">
        <f>SUM(G24:G29)</f>
        <v>241500</v>
      </c>
      <c r="H23" s="122">
        <v>241500</v>
      </c>
      <c r="I23" s="180">
        <f t="shared" si="0"/>
        <v>0</v>
      </c>
    </row>
    <row r="24" spans="1:9" ht="16.149999999999999" customHeight="1">
      <c r="A24" s="176"/>
      <c r="B24" s="117"/>
      <c r="C24" s="120" t="s">
        <v>147</v>
      </c>
      <c r="D24" s="84">
        <v>110000</v>
      </c>
      <c r="E24" s="121"/>
      <c r="F24" s="121"/>
      <c r="G24" s="84">
        <f t="shared" ref="G24:G29" si="3">D24</f>
        <v>110000</v>
      </c>
      <c r="H24" s="84">
        <v>110000</v>
      </c>
      <c r="I24" s="119">
        <f t="shared" si="0"/>
        <v>0</v>
      </c>
    </row>
    <row r="25" spans="1:9" ht="16.149999999999999" customHeight="1">
      <c r="A25" s="176"/>
      <c r="B25" s="117"/>
      <c r="C25" s="120" t="s">
        <v>148</v>
      </c>
      <c r="D25" s="84">
        <v>5000</v>
      </c>
      <c r="E25" s="121"/>
      <c r="F25" s="121"/>
      <c r="G25" s="84">
        <f t="shared" si="3"/>
        <v>5000</v>
      </c>
      <c r="H25" s="84">
        <v>5000</v>
      </c>
      <c r="I25" s="119">
        <f t="shared" si="0"/>
        <v>0</v>
      </c>
    </row>
    <row r="26" spans="1:9" ht="16.149999999999999" customHeight="1">
      <c r="A26" s="176"/>
      <c r="B26" s="117"/>
      <c r="C26" s="120" t="s">
        <v>149</v>
      </c>
      <c r="D26" s="84">
        <v>5000</v>
      </c>
      <c r="E26" s="121"/>
      <c r="F26" s="121"/>
      <c r="G26" s="84">
        <f t="shared" si="3"/>
        <v>5000</v>
      </c>
      <c r="H26" s="84">
        <v>5000</v>
      </c>
      <c r="I26" s="119">
        <f t="shared" si="0"/>
        <v>0</v>
      </c>
    </row>
    <row r="27" spans="1:9" ht="16.149999999999999" customHeight="1">
      <c r="A27" s="176"/>
      <c r="B27" s="117"/>
      <c r="C27" s="120" t="s">
        <v>150</v>
      </c>
      <c r="D27" s="84">
        <v>73000</v>
      </c>
      <c r="E27" s="121"/>
      <c r="F27" s="121"/>
      <c r="G27" s="84">
        <f t="shared" si="3"/>
        <v>73000</v>
      </c>
      <c r="H27" s="84">
        <v>73000</v>
      </c>
      <c r="I27" s="119">
        <f t="shared" si="0"/>
        <v>0</v>
      </c>
    </row>
    <row r="28" spans="1:9" ht="16.149999999999999" customHeight="1">
      <c r="A28" s="176"/>
      <c r="B28" s="117"/>
      <c r="C28" s="120" t="s">
        <v>151</v>
      </c>
      <c r="D28" s="84">
        <v>15000</v>
      </c>
      <c r="E28" s="121"/>
      <c r="F28" s="121"/>
      <c r="G28" s="84">
        <f t="shared" si="3"/>
        <v>15000</v>
      </c>
      <c r="H28" s="84">
        <v>15000</v>
      </c>
      <c r="I28" s="119">
        <f t="shared" si="0"/>
        <v>0</v>
      </c>
    </row>
    <row r="29" spans="1:9">
      <c r="A29" s="176"/>
      <c r="B29" s="117"/>
      <c r="C29" s="120" t="s">
        <v>152</v>
      </c>
      <c r="D29" s="84">
        <v>33500</v>
      </c>
      <c r="E29" s="121"/>
      <c r="F29" s="121"/>
      <c r="G29" s="84">
        <f t="shared" si="3"/>
        <v>33500</v>
      </c>
      <c r="H29" s="84">
        <v>33500</v>
      </c>
      <c r="I29" s="119">
        <f t="shared" si="0"/>
        <v>0</v>
      </c>
    </row>
    <row r="30" spans="1:9" ht="16.350000000000001" customHeight="1">
      <c r="A30" s="176"/>
      <c r="B30" s="116" t="s">
        <v>22</v>
      </c>
      <c r="C30" s="117"/>
      <c r="D30" s="84">
        <f>SUM(D31:D39)</f>
        <v>366500</v>
      </c>
      <c r="E30" s="118"/>
      <c r="F30" s="118"/>
      <c r="G30" s="84">
        <f>SUM(G31:G39)</f>
        <v>366500</v>
      </c>
      <c r="H30" s="84">
        <v>366500</v>
      </c>
      <c r="I30" s="119">
        <f t="shared" si="0"/>
        <v>0</v>
      </c>
    </row>
    <row r="31" spans="1:9" ht="20.25" customHeight="1">
      <c r="A31" s="176"/>
      <c r="B31" s="117"/>
      <c r="C31" s="120" t="s">
        <v>153</v>
      </c>
      <c r="D31" s="84">
        <v>65000</v>
      </c>
      <c r="E31" s="121"/>
      <c r="F31" s="121"/>
      <c r="G31" s="84">
        <f>[2]지출세목표!E58</f>
        <v>65000</v>
      </c>
      <c r="H31" s="84">
        <v>65000</v>
      </c>
      <c r="I31" s="119">
        <f t="shared" si="0"/>
        <v>0</v>
      </c>
    </row>
    <row r="32" spans="1:9" ht="13.5" customHeight="1">
      <c r="A32" s="176"/>
      <c r="B32" s="117"/>
      <c r="C32" s="120" t="s">
        <v>154</v>
      </c>
      <c r="D32" s="84">
        <v>35000</v>
      </c>
      <c r="E32" s="121"/>
      <c r="F32" s="121"/>
      <c r="G32" s="84">
        <f>D32</f>
        <v>35000</v>
      </c>
      <c r="H32" s="84">
        <v>35000</v>
      </c>
      <c r="I32" s="119">
        <f t="shared" si="0"/>
        <v>0</v>
      </c>
    </row>
    <row r="33" spans="1:9" ht="14.25" customHeight="1">
      <c r="A33" s="176"/>
      <c r="B33" s="117"/>
      <c r="C33" s="120" t="s">
        <v>155</v>
      </c>
      <c r="D33" s="84">
        <v>50000</v>
      </c>
      <c r="E33" s="121"/>
      <c r="F33" s="121"/>
      <c r="G33" s="84">
        <f>D33</f>
        <v>50000</v>
      </c>
      <c r="H33" s="84">
        <v>50000</v>
      </c>
      <c r="I33" s="119">
        <f t="shared" si="0"/>
        <v>0</v>
      </c>
    </row>
    <row r="34" spans="1:9" ht="14.25" customHeight="1">
      <c r="A34" s="176"/>
      <c r="B34" s="117"/>
      <c r="C34" s="120" t="s">
        <v>156</v>
      </c>
      <c r="D34" s="84">
        <v>48000</v>
      </c>
      <c r="E34" s="121"/>
      <c r="F34" s="121"/>
      <c r="G34" s="84">
        <f>[2]지출세목표!E69</f>
        <v>48000</v>
      </c>
      <c r="H34" s="84">
        <v>48000</v>
      </c>
      <c r="I34" s="119">
        <f t="shared" si="0"/>
        <v>0</v>
      </c>
    </row>
    <row r="35" spans="1:9" ht="14.25" customHeight="1">
      <c r="A35" s="176"/>
      <c r="B35" s="117"/>
      <c r="C35" s="120" t="s">
        <v>157</v>
      </c>
      <c r="D35" s="84">
        <v>35000</v>
      </c>
      <c r="E35" s="121"/>
      <c r="F35" s="121"/>
      <c r="G35" s="84">
        <f>D35</f>
        <v>35000</v>
      </c>
      <c r="H35" s="84">
        <v>35000</v>
      </c>
      <c r="I35" s="119">
        <f t="shared" si="0"/>
        <v>0</v>
      </c>
    </row>
    <row r="36" spans="1:9" ht="13.5" customHeight="1">
      <c r="A36" s="176"/>
      <c r="B36" s="117"/>
      <c r="C36" s="120" t="s">
        <v>158</v>
      </c>
      <c r="D36" s="84">
        <v>75000</v>
      </c>
      <c r="E36" s="121"/>
      <c r="F36" s="121"/>
      <c r="G36" s="84">
        <f>D36</f>
        <v>75000</v>
      </c>
      <c r="H36" s="84">
        <v>75000</v>
      </c>
      <c r="I36" s="119">
        <f t="shared" si="0"/>
        <v>0</v>
      </c>
    </row>
    <row r="37" spans="1:9" ht="12.75" customHeight="1">
      <c r="A37" s="176"/>
      <c r="B37" s="117"/>
      <c r="C37" s="120" t="s">
        <v>159</v>
      </c>
      <c r="D37" s="84">
        <v>37000</v>
      </c>
      <c r="E37" s="121"/>
      <c r="F37" s="121"/>
      <c r="G37" s="84">
        <f>D37</f>
        <v>37000</v>
      </c>
      <c r="H37" s="84">
        <v>37000</v>
      </c>
      <c r="I37" s="119">
        <f t="shared" si="0"/>
        <v>0</v>
      </c>
    </row>
    <row r="38" spans="1:9" ht="24.75" customHeight="1">
      <c r="A38" s="115"/>
      <c r="B38" s="117"/>
      <c r="C38" s="120" t="s">
        <v>160</v>
      </c>
      <c r="D38" s="84">
        <v>20000</v>
      </c>
      <c r="E38" s="121"/>
      <c r="F38" s="121"/>
      <c r="G38" s="84">
        <f>[2]지출세목표!E79</f>
        <v>20000</v>
      </c>
      <c r="H38" s="84">
        <v>20000</v>
      </c>
      <c r="I38" s="119">
        <f t="shared" si="0"/>
        <v>0</v>
      </c>
    </row>
    <row r="39" spans="1:9" ht="14.25" customHeight="1">
      <c r="A39" s="115"/>
      <c r="B39" s="117"/>
      <c r="C39" s="120" t="s">
        <v>30</v>
      </c>
      <c r="D39" s="84">
        <v>1500</v>
      </c>
      <c r="E39" s="121"/>
      <c r="F39" s="121"/>
      <c r="G39" s="84">
        <f>D39</f>
        <v>1500</v>
      </c>
      <c r="H39" s="84">
        <v>1500</v>
      </c>
      <c r="I39" s="119">
        <f t="shared" si="0"/>
        <v>0</v>
      </c>
    </row>
    <row r="40" spans="1:9" ht="12.75" customHeight="1">
      <c r="A40" s="115"/>
      <c r="B40" s="116" t="s">
        <v>31</v>
      </c>
      <c r="C40" s="117"/>
      <c r="D40" s="84">
        <f>SUM(D41:D49)</f>
        <v>413000</v>
      </c>
      <c r="E40" s="81">
        <v>4000</v>
      </c>
      <c r="F40" s="81"/>
      <c r="G40" s="84">
        <f>SUM(G41:G49)</f>
        <v>417000</v>
      </c>
      <c r="H40" s="84">
        <v>355000</v>
      </c>
      <c r="I40" s="119">
        <f t="shared" si="0"/>
        <v>62000</v>
      </c>
    </row>
    <row r="41" spans="1:9" ht="14.25" customHeight="1">
      <c r="A41" s="115"/>
      <c r="B41" s="117"/>
      <c r="C41" s="120" t="s">
        <v>161</v>
      </c>
      <c r="D41" s="84">
        <v>91000</v>
      </c>
      <c r="E41" s="121"/>
      <c r="F41" s="121"/>
      <c r="G41" s="84">
        <f>D41</f>
        <v>91000</v>
      </c>
      <c r="H41" s="84">
        <v>91000</v>
      </c>
      <c r="I41" s="119">
        <f t="shared" si="0"/>
        <v>0</v>
      </c>
    </row>
    <row r="42" spans="1:9" ht="14.25" customHeight="1">
      <c r="A42" s="115"/>
      <c r="B42" s="117"/>
      <c r="C42" s="120" t="s">
        <v>162</v>
      </c>
      <c r="D42" s="84">
        <v>10000</v>
      </c>
      <c r="E42" s="121"/>
      <c r="F42" s="121"/>
      <c r="G42" s="84">
        <f>D42</f>
        <v>10000</v>
      </c>
      <c r="H42" s="84">
        <v>10000</v>
      </c>
      <c r="I42" s="119">
        <f t="shared" si="0"/>
        <v>0</v>
      </c>
    </row>
    <row r="43" spans="1:9" ht="14.25" customHeight="1">
      <c r="A43" s="115"/>
      <c r="B43" s="117"/>
      <c r="C43" s="120" t="s">
        <v>163</v>
      </c>
      <c r="D43" s="84">
        <v>83000</v>
      </c>
      <c r="E43" s="121"/>
      <c r="F43" s="121"/>
      <c r="G43" s="84">
        <f>[2]지출세목표!E102</f>
        <v>83000</v>
      </c>
      <c r="H43" s="84">
        <v>83000</v>
      </c>
      <c r="I43" s="119">
        <f t="shared" si="0"/>
        <v>0</v>
      </c>
    </row>
    <row r="44" spans="1:9" ht="13.5" customHeight="1">
      <c r="A44" s="115"/>
      <c r="B44" s="117"/>
      <c r="C44" s="120" t="s">
        <v>164</v>
      </c>
      <c r="D44" s="84">
        <v>17000</v>
      </c>
      <c r="E44" s="121"/>
      <c r="F44" s="121"/>
      <c r="G44" s="84">
        <f>[2]지출세목표!E107</f>
        <v>17000</v>
      </c>
      <c r="H44" s="84">
        <v>17000</v>
      </c>
      <c r="I44" s="119">
        <f t="shared" si="0"/>
        <v>0</v>
      </c>
    </row>
    <row r="45" spans="1:9" ht="14.25" customHeight="1">
      <c r="A45" s="115"/>
      <c r="B45" s="117"/>
      <c r="C45" s="120" t="s">
        <v>165</v>
      </c>
      <c r="D45" s="84">
        <v>100000</v>
      </c>
      <c r="E45" s="121"/>
      <c r="F45" s="121"/>
      <c r="G45" s="84">
        <f>D45</f>
        <v>100000</v>
      </c>
      <c r="H45" s="84">
        <v>100000</v>
      </c>
      <c r="I45" s="119">
        <f t="shared" si="0"/>
        <v>0</v>
      </c>
    </row>
    <row r="46" spans="1:9" ht="14.25" customHeight="1">
      <c r="A46" s="115"/>
      <c r="B46" s="117"/>
      <c r="C46" s="120" t="s">
        <v>166</v>
      </c>
      <c r="D46" s="84">
        <v>6000</v>
      </c>
      <c r="E46" s="121"/>
      <c r="F46" s="121"/>
      <c r="G46" s="84">
        <f>D46</f>
        <v>6000</v>
      </c>
      <c r="H46" s="84">
        <v>6000</v>
      </c>
      <c r="I46" s="119">
        <f t="shared" si="0"/>
        <v>0</v>
      </c>
    </row>
    <row r="47" spans="1:9" ht="15" customHeight="1">
      <c r="A47" s="115"/>
      <c r="B47" s="117"/>
      <c r="C47" s="120" t="s">
        <v>167</v>
      </c>
      <c r="D47" s="84">
        <v>41000</v>
      </c>
      <c r="E47" s="121"/>
      <c r="F47" s="121"/>
      <c r="G47" s="84">
        <f>D47</f>
        <v>41000</v>
      </c>
      <c r="H47" s="84">
        <v>41000</v>
      </c>
      <c r="I47" s="119">
        <f t="shared" si="0"/>
        <v>0</v>
      </c>
    </row>
    <row r="48" spans="1:9" ht="12.75" customHeight="1">
      <c r="A48" s="115"/>
      <c r="B48" s="117"/>
      <c r="C48" s="120" t="s">
        <v>168</v>
      </c>
      <c r="D48" s="84">
        <v>3000</v>
      </c>
      <c r="E48" s="121"/>
      <c r="F48" s="121"/>
      <c r="G48" s="84">
        <f>[2]지출세목표!F129</f>
        <v>3000</v>
      </c>
      <c r="H48" s="84">
        <v>3000</v>
      </c>
      <c r="I48" s="119">
        <f t="shared" si="0"/>
        <v>0</v>
      </c>
    </row>
    <row r="49" spans="1:9" ht="12.75" customHeight="1">
      <c r="A49" s="115"/>
      <c r="B49" s="117"/>
      <c r="C49" s="120" t="s">
        <v>169</v>
      </c>
      <c r="D49" s="84">
        <v>62000</v>
      </c>
      <c r="E49" s="84">
        <v>4000</v>
      </c>
      <c r="F49" s="84"/>
      <c r="G49" s="84">
        <f>SUM(D49+E49)</f>
        <v>66000</v>
      </c>
      <c r="H49" s="84">
        <v>4000</v>
      </c>
      <c r="I49" s="119">
        <f t="shared" si="0"/>
        <v>62000</v>
      </c>
    </row>
    <row r="50" spans="1:9" ht="23.25" customHeight="1">
      <c r="A50" s="175" t="s">
        <v>170</v>
      </c>
      <c r="B50" s="117"/>
      <c r="C50" s="117"/>
      <c r="D50" s="122">
        <f>D51+D54+D61</f>
        <v>1413000</v>
      </c>
      <c r="E50" s="122">
        <f>SUM(E54,E61)</f>
        <v>184000</v>
      </c>
      <c r="F50" s="122"/>
      <c r="G50" s="122">
        <f>G51+G54+G61</f>
        <v>1597000</v>
      </c>
      <c r="H50" s="122">
        <v>1522000</v>
      </c>
      <c r="I50" s="123">
        <f t="shared" si="0"/>
        <v>75000</v>
      </c>
    </row>
    <row r="51" spans="1:9" ht="16.149999999999999" customHeight="1">
      <c r="A51" s="115"/>
      <c r="B51" s="116" t="s">
        <v>171</v>
      </c>
      <c r="C51" s="117"/>
      <c r="D51" s="84">
        <f>D52+D53</f>
        <v>166000</v>
      </c>
      <c r="E51" s="84"/>
      <c r="F51" s="84"/>
      <c r="G51" s="84">
        <f>G52+G53</f>
        <v>166000</v>
      </c>
      <c r="H51" s="84">
        <v>166000</v>
      </c>
      <c r="I51" s="119">
        <f t="shared" si="0"/>
        <v>0</v>
      </c>
    </row>
    <row r="52" spans="1:9" ht="16.149999999999999" customHeight="1">
      <c r="A52" s="115"/>
      <c r="B52" s="117"/>
      <c r="C52" s="120" t="s">
        <v>171</v>
      </c>
      <c r="D52" s="84">
        <v>140000</v>
      </c>
      <c r="E52" s="84"/>
      <c r="F52" s="84"/>
      <c r="G52" s="84">
        <f>D52</f>
        <v>140000</v>
      </c>
      <c r="H52" s="84">
        <v>140000</v>
      </c>
      <c r="I52" s="119">
        <f t="shared" si="0"/>
        <v>0</v>
      </c>
    </row>
    <row r="53" spans="1:9" ht="16.149999999999999" customHeight="1">
      <c r="A53" s="115"/>
      <c r="B53" s="117"/>
      <c r="C53" s="120" t="s">
        <v>172</v>
      </c>
      <c r="D53" s="84">
        <v>26000</v>
      </c>
      <c r="E53" s="84"/>
      <c r="F53" s="84"/>
      <c r="G53" s="84">
        <f>D53</f>
        <v>26000</v>
      </c>
      <c r="H53" s="84">
        <v>26000</v>
      </c>
      <c r="I53" s="119">
        <f t="shared" si="0"/>
        <v>0</v>
      </c>
    </row>
    <row r="54" spans="1:9" ht="16.149999999999999" customHeight="1">
      <c r="A54" s="115"/>
      <c r="B54" s="116" t="s">
        <v>173</v>
      </c>
      <c r="C54" s="117"/>
      <c r="D54" s="84">
        <f>SUM(D55:D60)</f>
        <v>1233000</v>
      </c>
      <c r="E54" s="84">
        <f>SUM(E55:E60)</f>
        <v>184000</v>
      </c>
      <c r="F54" s="84"/>
      <c r="G54" s="84">
        <f>SUM(G55:G60)</f>
        <v>1417000</v>
      </c>
      <c r="H54" s="84">
        <v>1342000</v>
      </c>
      <c r="I54" s="119">
        <f t="shared" si="0"/>
        <v>75000</v>
      </c>
    </row>
    <row r="55" spans="1:9" ht="16.149999999999999" customHeight="1">
      <c r="A55" s="115"/>
      <c r="B55" s="117"/>
      <c r="C55" s="120" t="s">
        <v>175</v>
      </c>
      <c r="D55" s="84">
        <v>580000</v>
      </c>
      <c r="E55" s="84">
        <v>112000</v>
      </c>
      <c r="F55" s="84"/>
      <c r="G55" s="84">
        <f>SUM(D55+E55)</f>
        <v>692000</v>
      </c>
      <c r="H55" s="84">
        <v>692000</v>
      </c>
      <c r="I55" s="119">
        <f t="shared" si="0"/>
        <v>0</v>
      </c>
    </row>
    <row r="56" spans="1:9" ht="16.149999999999999" customHeight="1">
      <c r="A56" s="115"/>
      <c r="B56" s="117"/>
      <c r="C56" s="120" t="s">
        <v>174</v>
      </c>
      <c r="D56" s="84">
        <v>500000</v>
      </c>
      <c r="E56" s="84">
        <v>70000</v>
      </c>
      <c r="F56" s="84"/>
      <c r="G56" s="84">
        <f>SUM(D56+E56)</f>
        <v>570000</v>
      </c>
      <c r="H56" s="84">
        <v>570000</v>
      </c>
      <c r="I56" s="119">
        <f t="shared" si="0"/>
        <v>0</v>
      </c>
    </row>
    <row r="57" spans="1:9" ht="16.149999999999999" customHeight="1">
      <c r="A57" s="115"/>
      <c r="B57" s="117"/>
      <c r="C57" s="120" t="s">
        <v>176</v>
      </c>
      <c r="D57" s="84">
        <v>14000</v>
      </c>
      <c r="E57" s="121"/>
      <c r="F57" s="121"/>
      <c r="G57" s="84">
        <f>D57</f>
        <v>14000</v>
      </c>
      <c r="H57" s="84">
        <v>14000</v>
      </c>
      <c r="I57" s="119">
        <f t="shared" si="0"/>
        <v>0</v>
      </c>
    </row>
    <row r="58" spans="1:9" ht="16.149999999999999" customHeight="1">
      <c r="A58" s="115"/>
      <c r="B58" s="117"/>
      <c r="C58" s="120" t="s">
        <v>177</v>
      </c>
      <c r="D58" s="84">
        <v>3000</v>
      </c>
      <c r="E58" s="121"/>
      <c r="F58" s="121"/>
      <c r="G58" s="84">
        <f>D58</f>
        <v>3000</v>
      </c>
      <c r="H58" s="84">
        <v>3000</v>
      </c>
      <c r="I58" s="119">
        <f t="shared" si="0"/>
        <v>0</v>
      </c>
    </row>
    <row r="59" spans="1:9" ht="16.149999999999999" customHeight="1">
      <c r="A59" s="115"/>
      <c r="B59" s="117"/>
      <c r="C59" s="120" t="s">
        <v>178</v>
      </c>
      <c r="D59" s="84">
        <v>55000</v>
      </c>
      <c r="E59" s="121"/>
      <c r="F59" s="121"/>
      <c r="G59" s="84">
        <f>D59</f>
        <v>55000</v>
      </c>
      <c r="H59" s="84">
        <v>55000</v>
      </c>
      <c r="I59" s="119">
        <f t="shared" si="0"/>
        <v>0</v>
      </c>
    </row>
    <row r="60" spans="1:9" ht="16.149999999999999" customHeight="1">
      <c r="A60" s="115"/>
      <c r="B60" s="117"/>
      <c r="C60" s="120" t="s">
        <v>179</v>
      </c>
      <c r="D60" s="84">
        <v>81000</v>
      </c>
      <c r="E60" s="84">
        <v>2000</v>
      </c>
      <c r="F60" s="84"/>
      <c r="G60" s="84">
        <f>SUM(D60:E60)</f>
        <v>83000</v>
      </c>
      <c r="H60" s="84">
        <v>8000</v>
      </c>
      <c r="I60" s="119">
        <f t="shared" si="0"/>
        <v>75000</v>
      </c>
    </row>
    <row r="61" spans="1:9" ht="16.149999999999999" customHeight="1">
      <c r="A61" s="115"/>
      <c r="B61" s="116" t="s">
        <v>180</v>
      </c>
      <c r="C61" s="117"/>
      <c r="D61" s="84">
        <f>D62+D63</f>
        <v>14000</v>
      </c>
      <c r="E61" s="118"/>
      <c r="F61" s="118"/>
      <c r="G61" s="84">
        <f>G62+G63</f>
        <v>14000</v>
      </c>
      <c r="H61" s="84">
        <v>14000</v>
      </c>
      <c r="I61" s="119">
        <f t="shared" si="0"/>
        <v>0</v>
      </c>
    </row>
    <row r="62" spans="1:9" ht="16.149999999999999" customHeight="1">
      <c r="A62" s="115"/>
      <c r="B62" s="117"/>
      <c r="C62" s="120" t="s">
        <v>181</v>
      </c>
      <c r="D62" s="84">
        <v>10000</v>
      </c>
      <c r="E62" s="121"/>
      <c r="F62" s="121"/>
      <c r="G62" s="84">
        <v>10000</v>
      </c>
      <c r="H62" s="84">
        <v>10000</v>
      </c>
      <c r="I62" s="119">
        <f t="shared" si="0"/>
        <v>0</v>
      </c>
    </row>
    <row r="63" spans="1:9" ht="16.149999999999999" customHeight="1">
      <c r="A63" s="115"/>
      <c r="B63" s="117"/>
      <c r="C63" s="120" t="s">
        <v>182</v>
      </c>
      <c r="D63" s="84">
        <v>4000</v>
      </c>
      <c r="E63" s="121"/>
      <c r="F63" s="121"/>
      <c r="G63" s="84">
        <v>4000</v>
      </c>
      <c r="H63" s="84">
        <v>4000</v>
      </c>
      <c r="I63" s="119">
        <f t="shared" si="0"/>
        <v>0</v>
      </c>
    </row>
    <row r="64" spans="1:9" ht="19.5" customHeight="1">
      <c r="A64" s="129" t="s">
        <v>183</v>
      </c>
      <c r="B64" s="117"/>
      <c r="C64" s="120"/>
      <c r="D64" s="122">
        <f>D65</f>
        <v>1000</v>
      </c>
      <c r="E64" s="130"/>
      <c r="F64" s="130"/>
      <c r="G64" s="122">
        <f>SUM(D64+E64)</f>
        <v>1000</v>
      </c>
      <c r="H64" s="131">
        <v>0</v>
      </c>
      <c r="I64" s="123">
        <f>SUM(G64-H64)</f>
        <v>1000</v>
      </c>
    </row>
    <row r="65" spans="1:9" ht="22.5" customHeight="1">
      <c r="A65" s="115"/>
      <c r="B65" s="132" t="s">
        <v>184</v>
      </c>
      <c r="C65" s="120"/>
      <c r="D65" s="84">
        <f>D66</f>
        <v>1000</v>
      </c>
      <c r="E65" s="121"/>
      <c r="F65" s="121"/>
      <c r="G65" s="84">
        <f t="shared" ref="G65:G66" si="4">SUM(D65+E65)</f>
        <v>1000</v>
      </c>
      <c r="H65" s="86">
        <v>0</v>
      </c>
      <c r="I65" s="119">
        <f t="shared" ref="I65:I66" si="5">SUM(G65-H65)</f>
        <v>1000</v>
      </c>
    </row>
    <row r="66" spans="1:9" ht="16.149999999999999" customHeight="1">
      <c r="A66" s="115"/>
      <c r="B66" s="117"/>
      <c r="C66" s="120" t="s">
        <v>185</v>
      </c>
      <c r="D66" s="84">
        <v>1000</v>
      </c>
      <c r="E66" s="121"/>
      <c r="F66" s="121"/>
      <c r="G66" s="84">
        <f t="shared" si="4"/>
        <v>1000</v>
      </c>
      <c r="H66" s="86">
        <v>0</v>
      </c>
      <c r="I66" s="119">
        <f t="shared" si="5"/>
        <v>1000</v>
      </c>
    </row>
    <row r="67" spans="1:9" ht="16.149999999999999" customHeight="1">
      <c r="A67" s="133" t="s">
        <v>186</v>
      </c>
      <c r="B67" s="117"/>
      <c r="C67" s="120"/>
      <c r="D67" s="86">
        <v>0</v>
      </c>
      <c r="E67" s="122">
        <f t="shared" ref="E67:G68" si="6">E68</f>
        <v>3500000</v>
      </c>
      <c r="F67" s="84">
        <f t="shared" si="6"/>
        <v>3500000</v>
      </c>
      <c r="G67" s="135">
        <f t="shared" si="6"/>
        <v>0</v>
      </c>
      <c r="H67" s="135">
        <v>0</v>
      </c>
      <c r="I67" s="119"/>
    </row>
    <row r="68" spans="1:9" ht="16.149999999999999" customHeight="1">
      <c r="A68" s="115"/>
      <c r="B68" s="136" t="s">
        <v>186</v>
      </c>
      <c r="C68" s="120"/>
      <c r="D68" s="86">
        <v>0</v>
      </c>
      <c r="E68" s="84">
        <f t="shared" si="6"/>
        <v>3500000</v>
      </c>
      <c r="F68" s="84">
        <f t="shared" si="6"/>
        <v>3500000</v>
      </c>
      <c r="G68" s="138">
        <f t="shared" si="6"/>
        <v>0</v>
      </c>
      <c r="H68" s="138">
        <v>0</v>
      </c>
      <c r="I68" s="119"/>
    </row>
    <row r="69" spans="1:9" ht="16.5" customHeight="1">
      <c r="A69" s="115"/>
      <c r="B69" s="117"/>
      <c r="C69" s="120" t="s">
        <v>187</v>
      </c>
      <c r="D69" s="86">
        <v>0</v>
      </c>
      <c r="E69" s="84">
        <v>3500000</v>
      </c>
      <c r="F69" s="84">
        <v>3500000</v>
      </c>
      <c r="G69" s="138">
        <v>0</v>
      </c>
      <c r="H69" s="138">
        <v>0</v>
      </c>
      <c r="I69" s="119"/>
    </row>
    <row r="70" spans="1:9">
      <c r="A70" s="175" t="s">
        <v>40</v>
      </c>
      <c r="B70" s="117"/>
      <c r="C70" s="117"/>
      <c r="D70" s="122">
        <f t="shared" ref="D70:G71" si="7">D71</f>
        <v>130000</v>
      </c>
      <c r="E70" s="122">
        <f t="shared" si="7"/>
        <v>45000</v>
      </c>
      <c r="F70" s="122"/>
      <c r="G70" s="122">
        <f t="shared" si="7"/>
        <v>175000</v>
      </c>
      <c r="H70" s="122">
        <v>175000</v>
      </c>
      <c r="I70" s="119">
        <f t="shared" si="0"/>
        <v>0</v>
      </c>
    </row>
    <row r="71" spans="1:9">
      <c r="A71" s="115"/>
      <c r="B71" s="116" t="s">
        <v>40</v>
      </c>
      <c r="C71" s="117"/>
      <c r="D71" s="84">
        <f t="shared" si="7"/>
        <v>130000</v>
      </c>
      <c r="E71" s="84">
        <f t="shared" si="7"/>
        <v>45000</v>
      </c>
      <c r="F71" s="84"/>
      <c r="G71" s="84">
        <f t="shared" si="7"/>
        <v>175000</v>
      </c>
      <c r="H71" s="84">
        <v>175000</v>
      </c>
      <c r="I71" s="119">
        <f t="shared" si="0"/>
        <v>0</v>
      </c>
    </row>
    <row r="72" spans="1:9">
      <c r="A72" s="115"/>
      <c r="B72" s="117"/>
      <c r="C72" s="120" t="s">
        <v>40</v>
      </c>
      <c r="D72" s="84">
        <v>130000</v>
      </c>
      <c r="E72" s="84">
        <v>45000</v>
      </c>
      <c r="F72" s="84"/>
      <c r="G72" s="84">
        <f>SUM(D72+E72)</f>
        <v>175000</v>
      </c>
      <c r="H72" s="84">
        <v>175000</v>
      </c>
      <c r="I72" s="119">
        <f t="shared" si="0"/>
        <v>0</v>
      </c>
    </row>
    <row r="73" spans="1:9" ht="21.75" customHeight="1">
      <c r="A73" s="181" t="s">
        <v>188</v>
      </c>
      <c r="B73" s="140"/>
      <c r="C73" s="140"/>
      <c r="D73" s="103">
        <f>D74</f>
        <v>0</v>
      </c>
      <c r="E73" s="100">
        <f>SUM(E74)</f>
        <v>57000</v>
      </c>
      <c r="F73" s="100"/>
      <c r="G73" s="100">
        <f>SUM(G74)</f>
        <v>57000</v>
      </c>
      <c r="H73" s="100">
        <v>137000</v>
      </c>
      <c r="I73" s="123">
        <f t="shared" si="0"/>
        <v>-80000</v>
      </c>
    </row>
    <row r="74" spans="1:9" ht="22.5">
      <c r="A74" s="115"/>
      <c r="B74" s="116" t="s">
        <v>189</v>
      </c>
      <c r="C74" s="117"/>
      <c r="D74" s="86">
        <f>SUM(D75:D77)</f>
        <v>0</v>
      </c>
      <c r="E74" s="84">
        <f>SUM(E75:E77)</f>
        <v>57000</v>
      </c>
      <c r="F74" s="84"/>
      <c r="G74" s="84">
        <f>SUM(G75:G77)</f>
        <v>57000</v>
      </c>
      <c r="H74" s="84">
        <v>137000</v>
      </c>
      <c r="I74" s="119">
        <f t="shared" si="0"/>
        <v>-80000</v>
      </c>
    </row>
    <row r="75" spans="1:9" ht="22.5">
      <c r="A75" s="115"/>
      <c r="B75" s="117"/>
      <c r="C75" s="120" t="s">
        <v>190</v>
      </c>
      <c r="D75" s="86">
        <v>0</v>
      </c>
      <c r="E75" s="84">
        <v>20000</v>
      </c>
      <c r="F75" s="84"/>
      <c r="G75" s="86">
        <f>E75</f>
        <v>20000</v>
      </c>
      <c r="H75" s="86">
        <v>60000</v>
      </c>
      <c r="I75" s="119">
        <f t="shared" ref="I75:I86" si="8">G75-H75</f>
        <v>-40000</v>
      </c>
    </row>
    <row r="76" spans="1:9" ht="22.5">
      <c r="A76" s="115"/>
      <c r="B76" s="117"/>
      <c r="C76" s="120" t="s">
        <v>191</v>
      </c>
      <c r="D76" s="86">
        <v>0</v>
      </c>
      <c r="E76" s="84">
        <v>7000</v>
      </c>
      <c r="F76" s="84"/>
      <c r="G76" s="84">
        <f>E76</f>
        <v>7000</v>
      </c>
      <c r="H76" s="84">
        <v>7000</v>
      </c>
      <c r="I76" s="119">
        <v>0</v>
      </c>
    </row>
    <row r="77" spans="1:9" ht="22.5">
      <c r="A77" s="115"/>
      <c r="B77" s="117"/>
      <c r="C77" s="120" t="s">
        <v>192</v>
      </c>
      <c r="D77" s="86">
        <v>0</v>
      </c>
      <c r="E77" s="84">
        <v>30000</v>
      </c>
      <c r="F77" s="84"/>
      <c r="G77" s="84">
        <f>E77</f>
        <v>30000</v>
      </c>
      <c r="H77" s="84">
        <v>70000</v>
      </c>
      <c r="I77" s="119">
        <f t="shared" si="8"/>
        <v>-40000</v>
      </c>
    </row>
    <row r="78" spans="1:9" ht="21.75" customHeight="1">
      <c r="A78" s="139" t="s">
        <v>193</v>
      </c>
      <c r="B78" s="140"/>
      <c r="C78" s="140"/>
      <c r="D78" s="100">
        <f>D79</f>
        <v>3766000</v>
      </c>
      <c r="E78" s="141"/>
      <c r="F78" s="141"/>
      <c r="G78" s="100">
        <f>G79</f>
        <v>3766000</v>
      </c>
      <c r="H78" s="100">
        <v>180000</v>
      </c>
      <c r="I78" s="123">
        <f t="shared" si="8"/>
        <v>3586000</v>
      </c>
    </row>
    <row r="79" spans="1:9" ht="22.5">
      <c r="A79" s="115"/>
      <c r="B79" s="80" t="s">
        <v>194</v>
      </c>
      <c r="C79" s="117"/>
      <c r="D79" s="84">
        <f>SUM(D80:D84)</f>
        <v>3766000</v>
      </c>
      <c r="E79" s="118"/>
      <c r="F79" s="118"/>
      <c r="G79" s="84">
        <f>SUM(G80:G84)</f>
        <v>3766000</v>
      </c>
      <c r="H79" s="84">
        <v>180000</v>
      </c>
      <c r="I79" s="119">
        <f t="shared" si="8"/>
        <v>3586000</v>
      </c>
    </row>
    <row r="80" spans="1:9">
      <c r="A80" s="115"/>
      <c r="B80" s="117"/>
      <c r="C80" s="120" t="s">
        <v>195</v>
      </c>
      <c r="D80" s="86">
        <v>0</v>
      </c>
      <c r="E80" s="121"/>
      <c r="F80" s="121"/>
      <c r="G80" s="86">
        <f>D80</f>
        <v>0</v>
      </c>
      <c r="H80" s="86">
        <v>0</v>
      </c>
      <c r="I80" s="119">
        <f t="shared" si="8"/>
        <v>0</v>
      </c>
    </row>
    <row r="81" spans="1:9">
      <c r="A81" s="115"/>
      <c r="B81" s="117"/>
      <c r="C81" s="120" t="s">
        <v>196</v>
      </c>
      <c r="D81" s="84">
        <v>101000</v>
      </c>
      <c r="E81" s="121"/>
      <c r="F81" s="121"/>
      <c r="G81" s="84">
        <f>D81</f>
        <v>101000</v>
      </c>
      <c r="H81" s="84">
        <v>65000</v>
      </c>
      <c r="I81" s="119">
        <f t="shared" si="8"/>
        <v>36000</v>
      </c>
    </row>
    <row r="82" spans="1:9">
      <c r="A82" s="115"/>
      <c r="B82" s="117"/>
      <c r="C82" s="120" t="s">
        <v>197</v>
      </c>
      <c r="D82" s="84">
        <v>20000</v>
      </c>
      <c r="E82" s="121"/>
      <c r="F82" s="121"/>
      <c r="G82" s="84">
        <f>D82</f>
        <v>20000</v>
      </c>
      <c r="H82" s="84">
        <v>20000</v>
      </c>
      <c r="I82" s="119">
        <f t="shared" si="8"/>
        <v>0</v>
      </c>
    </row>
    <row r="83" spans="1:9">
      <c r="A83" s="115"/>
      <c r="B83" s="117"/>
      <c r="C83" s="120" t="s">
        <v>198</v>
      </c>
      <c r="D83" s="84">
        <v>45000</v>
      </c>
      <c r="E83" s="121"/>
      <c r="F83" s="121"/>
      <c r="G83" s="84">
        <f>D83</f>
        <v>45000</v>
      </c>
      <c r="H83" s="84">
        <v>45000</v>
      </c>
      <c r="I83" s="119">
        <f t="shared" si="8"/>
        <v>0</v>
      </c>
    </row>
    <row r="84" spans="1:9">
      <c r="A84" s="115"/>
      <c r="B84" s="117"/>
      <c r="C84" s="120" t="s">
        <v>199</v>
      </c>
      <c r="D84" s="84">
        <v>3600000</v>
      </c>
      <c r="E84" s="121"/>
      <c r="F84" s="121"/>
      <c r="G84" s="84">
        <f>D84</f>
        <v>3600000</v>
      </c>
      <c r="H84" s="84">
        <v>50000</v>
      </c>
      <c r="I84" s="119">
        <f t="shared" si="8"/>
        <v>3550000</v>
      </c>
    </row>
    <row r="85" spans="1:9" ht="17.25" thickBot="1">
      <c r="A85" s="243" t="s">
        <v>200</v>
      </c>
      <c r="B85" s="244"/>
      <c r="C85" s="245"/>
      <c r="D85" s="142"/>
      <c r="E85" s="143"/>
      <c r="F85" s="143"/>
      <c r="G85" s="142">
        <v>0</v>
      </c>
      <c r="H85" s="142">
        <v>0</v>
      </c>
      <c r="I85" s="144">
        <f t="shared" si="8"/>
        <v>0</v>
      </c>
    </row>
    <row r="86" spans="1:9" ht="23.25" customHeight="1" thickTop="1" thickBot="1">
      <c r="A86" s="271" t="s">
        <v>201</v>
      </c>
      <c r="B86" s="272"/>
      <c r="C86" s="273"/>
      <c r="D86" s="160">
        <f>D4+D22+D50+D64+D67+D70+D73+D78+D85</f>
        <v>8510000</v>
      </c>
      <c r="E86" s="161">
        <f>SUM(E4,E22,E50,E67,E70,E73,E78,E85)</f>
        <v>3790000</v>
      </c>
      <c r="F86" s="170">
        <v>3500000</v>
      </c>
      <c r="G86" s="160">
        <f>D86+E86-F86</f>
        <v>8800000</v>
      </c>
      <c r="H86" s="160">
        <v>5120000</v>
      </c>
      <c r="I86" s="182">
        <f t="shared" si="8"/>
        <v>3680000</v>
      </c>
    </row>
    <row r="87" spans="1:9" ht="25.5" customHeight="1">
      <c r="A87" s="147"/>
      <c r="B87" s="147"/>
      <c r="C87" s="147"/>
      <c r="D87" s="148"/>
      <c r="E87" s="149"/>
      <c r="F87" s="149"/>
      <c r="G87" s="150"/>
      <c r="H87" s="151"/>
      <c r="I87" s="152"/>
    </row>
    <row r="88" spans="1:9" ht="25.5" customHeight="1">
      <c r="A88" s="147"/>
      <c r="B88" s="147"/>
      <c r="C88" s="147"/>
      <c r="D88" s="183"/>
      <c r="E88" s="149"/>
      <c r="F88" s="149"/>
      <c r="G88" s="150"/>
      <c r="H88" s="151"/>
      <c r="I88" s="152"/>
    </row>
    <row r="90" spans="1:9">
      <c r="H90" s="159"/>
    </row>
  </sheetData>
  <sheetProtection password="CC3D" sheet="1" objects="1" scenarios="1"/>
  <mergeCells count="10">
    <mergeCell ref="A85:C85"/>
    <mergeCell ref="A86:C86"/>
    <mergeCell ref="A1:I1"/>
    <mergeCell ref="A2:C2"/>
    <mergeCell ref="D2:D3"/>
    <mergeCell ref="E2:E3"/>
    <mergeCell ref="F2:F3"/>
    <mergeCell ref="G2:G3"/>
    <mergeCell ref="H2:H3"/>
    <mergeCell ref="I2:I3"/>
  </mergeCells>
  <phoneticPr fontId="4" type="noConversion"/>
  <pageMargins left="0.1" right="0.1" top="0.15" bottom="0.15" header="0.15748031496063" footer="0.31496062992126"/>
  <pageSetup paperSize="9" orientation="portrait" useFirstPageNumber="1" horizontalDpi="1200" verticalDpi="12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3</vt:i4>
      </vt:variant>
    </vt:vector>
  </HeadingPairs>
  <TitlesOfParts>
    <vt:vector size="12" baseType="lpstr">
      <vt:lpstr>법인추경예산총칙</vt:lpstr>
      <vt:lpstr>법인추경수입예산</vt:lpstr>
      <vt:lpstr>법인추경지출예산</vt:lpstr>
      <vt:lpstr>교비최종추경예산총칙</vt:lpstr>
      <vt:lpstr>교비최종추경수입</vt:lpstr>
      <vt:lpstr>교비최종추경지출</vt:lpstr>
      <vt:lpstr>교비1차추경총칙</vt:lpstr>
      <vt:lpstr>교비1차추경수입</vt:lpstr>
      <vt:lpstr>교비1차추경지출</vt:lpstr>
      <vt:lpstr>교비1차추경지출!Print_Titles</vt:lpstr>
      <vt:lpstr>교비최종추경지출!Print_Titles</vt:lpstr>
      <vt:lpstr>법인추경지출예산!Print_Titles</vt:lpstr>
    </vt:vector>
  </TitlesOfParts>
  <Company>회계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YNTS</dc:creator>
  <cp:lastModifiedBy>user</cp:lastModifiedBy>
  <cp:lastPrinted>2013-02-07T01:23:51Z</cp:lastPrinted>
  <dcterms:created xsi:type="dcterms:W3CDTF">1999-01-27T00:21:07Z</dcterms:created>
  <dcterms:modified xsi:type="dcterms:W3CDTF">2013-02-18T08:23:19Z</dcterms:modified>
</cp:coreProperties>
</file>